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du006\hvz_data\Financije\Državna vatrogasna škola\IZVRŠENJE\Izvršenje 2025\Izvršenje 01.01.-30.06.2025\"/>
    </mc:Choice>
  </mc:AlternateContent>
  <xr:revisionPtr revIDLastSave="0" documentId="13_ncr:1_{385DC174-A597-4BFF-AAD4-DF4CAF1E6BD4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 " sheetId="12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 " sheetId="11" r:id="rId6"/>
    <sheet name="POSEBNI DIO" sheetId="7" r:id="rId7"/>
    <sheet name="List1" sheetId="13" r:id="rId8"/>
  </sheets>
  <externalReferences>
    <externalReference r:id="rId9"/>
  </externalReferences>
  <definedNames>
    <definedName name="DF_GRID_1">#REF!</definedName>
    <definedName name="_xlnm.Print_Area" localSheetId="1">' Račun prihoda i rashoda'!$B$1:$I$88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F17" i="7"/>
  <c r="F59" i="7" l="1"/>
  <c r="F80" i="7"/>
  <c r="F45" i="7" l="1"/>
  <c r="G13" i="7"/>
  <c r="G15" i="7"/>
  <c r="G16" i="7"/>
  <c r="G10" i="7"/>
  <c r="G11" i="7"/>
  <c r="G12" i="7"/>
  <c r="D9" i="7"/>
  <c r="E9" i="7"/>
  <c r="G19" i="5"/>
  <c r="G20" i="5"/>
  <c r="G21" i="5"/>
  <c r="G22" i="5"/>
  <c r="D16" i="5"/>
  <c r="E23" i="5"/>
  <c r="D23" i="5"/>
  <c r="E13" i="5"/>
  <c r="D13" i="5"/>
  <c r="I11" i="3"/>
  <c r="H11" i="3"/>
  <c r="G23" i="3"/>
  <c r="H23" i="3"/>
  <c r="I23" i="3"/>
  <c r="J23" i="3"/>
  <c r="K24" i="3"/>
  <c r="L24" i="3"/>
  <c r="H18" i="12"/>
  <c r="K68" i="3"/>
  <c r="K71" i="3"/>
  <c r="K75" i="3"/>
  <c r="K78" i="3"/>
  <c r="K79" i="3"/>
  <c r="K80" i="3"/>
  <c r="K81" i="3"/>
  <c r="K82" i="3"/>
  <c r="K84" i="3"/>
  <c r="K87" i="3"/>
  <c r="K88" i="3"/>
  <c r="K67" i="3"/>
  <c r="J77" i="3"/>
  <c r="L82" i="3"/>
  <c r="K36" i="3"/>
  <c r="K46" i="3"/>
  <c r="F62" i="7"/>
  <c r="F58" i="7" s="1"/>
  <c r="F25" i="7"/>
  <c r="F9" i="7"/>
  <c r="C21" i="5"/>
  <c r="C19" i="5"/>
  <c r="J30" i="12"/>
  <c r="K35" i="3"/>
  <c r="K38" i="3"/>
  <c r="K41" i="3"/>
  <c r="K45" i="3"/>
  <c r="K59" i="3"/>
  <c r="K62" i="3"/>
  <c r="G9" i="7" l="1"/>
  <c r="C7" i="5"/>
  <c r="L17" i="3"/>
  <c r="L21" i="3"/>
  <c r="D18" i="7"/>
  <c r="D17" i="7" s="1"/>
  <c r="E18" i="7"/>
  <c r="F19" i="7"/>
  <c r="F18" i="7" s="1"/>
  <c r="K33" i="12"/>
  <c r="L33" i="12"/>
  <c r="L32" i="12"/>
  <c r="K32" i="12"/>
  <c r="I30" i="12"/>
  <c r="H30" i="12"/>
  <c r="G30" i="12"/>
  <c r="J29" i="12"/>
  <c r="I29" i="12"/>
  <c r="H29" i="12"/>
  <c r="G29" i="12"/>
  <c r="J22" i="12"/>
  <c r="I22" i="12"/>
  <c r="H22" i="12"/>
  <c r="J21" i="12"/>
  <c r="I21" i="12"/>
  <c r="H21" i="12"/>
  <c r="G21" i="12"/>
  <c r="J19" i="12"/>
  <c r="I19" i="12"/>
  <c r="H19" i="12"/>
  <c r="G19" i="12"/>
  <c r="J18" i="12"/>
  <c r="I18" i="12"/>
  <c r="G18" i="7" l="1"/>
  <c r="G19" i="7"/>
  <c r="E17" i="7"/>
  <c r="H20" i="12"/>
  <c r="J20" i="12"/>
  <c r="G31" i="12"/>
  <c r="G34" i="12" s="1"/>
  <c r="G23" i="12"/>
  <c r="H23" i="12"/>
  <c r="H31" i="12"/>
  <c r="H34" i="12" s="1"/>
  <c r="I23" i="12"/>
  <c r="K22" i="12"/>
  <c r="K30" i="12"/>
  <c r="I20" i="12"/>
  <c r="L20" i="12" s="1"/>
  <c r="G20" i="12"/>
  <c r="K20" i="12" s="1"/>
  <c r="K19" i="12"/>
  <c r="L19" i="12"/>
  <c r="L18" i="12"/>
  <c r="L30" i="12"/>
  <c r="L22" i="12"/>
  <c r="J23" i="12"/>
  <c r="J24" i="12" s="1"/>
  <c r="I31" i="12"/>
  <c r="I34" i="12" s="1"/>
  <c r="J31" i="12"/>
  <c r="K18" i="12"/>
  <c r="K21" i="12"/>
  <c r="K29" i="12"/>
  <c r="L21" i="12"/>
  <c r="L29" i="12"/>
  <c r="H24" i="12" l="1"/>
  <c r="H35" i="12" s="1"/>
  <c r="L31" i="12"/>
  <c r="I24" i="12"/>
  <c r="I35" i="12" s="1"/>
  <c r="K23" i="12"/>
  <c r="G24" i="12"/>
  <c r="G35" i="12" s="1"/>
  <c r="L23" i="12"/>
  <c r="J34" i="12"/>
  <c r="J35" i="12" s="1"/>
  <c r="K31" i="12"/>
  <c r="L24" i="12" l="1"/>
  <c r="L34" i="12"/>
  <c r="K24" i="12"/>
  <c r="K34" i="12"/>
  <c r="H8" i="5"/>
  <c r="K17" i="3"/>
  <c r="K21" i="3"/>
  <c r="G44" i="7" l="1"/>
  <c r="G45" i="7"/>
  <c r="G49" i="7"/>
  <c r="G51" i="7"/>
  <c r="G59" i="7"/>
  <c r="G78" i="7"/>
  <c r="G79" i="7"/>
  <c r="G80" i="7"/>
  <c r="G62" i="7"/>
  <c r="F56" i="7"/>
  <c r="F52" i="7"/>
  <c r="G52" i="7" s="1"/>
  <c r="G50" i="7" l="1"/>
  <c r="G56" i="7"/>
  <c r="G58" i="7"/>
  <c r="I20" i="3" l="1"/>
  <c r="H18" i="5"/>
  <c r="H20" i="5"/>
  <c r="H22" i="5"/>
  <c r="G18" i="5"/>
  <c r="H10" i="5"/>
  <c r="H12" i="5"/>
  <c r="G8" i="5"/>
  <c r="G10" i="5"/>
  <c r="G12" i="5"/>
  <c r="E21" i="5"/>
  <c r="F21" i="5"/>
  <c r="E19" i="5"/>
  <c r="F19" i="5"/>
  <c r="D21" i="5"/>
  <c r="D19" i="5"/>
  <c r="D17" i="5"/>
  <c r="E17" i="5"/>
  <c r="F17" i="5"/>
  <c r="D11" i="5"/>
  <c r="E11" i="5"/>
  <c r="F11" i="5"/>
  <c r="D9" i="5"/>
  <c r="E9" i="5"/>
  <c r="F9" i="5"/>
  <c r="D7" i="5"/>
  <c r="D6" i="5" s="1"/>
  <c r="E7" i="5"/>
  <c r="F7" i="5"/>
  <c r="C17" i="5"/>
  <c r="C16" i="5" s="1"/>
  <c r="C9" i="5"/>
  <c r="C11" i="5"/>
  <c r="H8" i="8"/>
  <c r="G8" i="8"/>
  <c r="L35" i="3"/>
  <c r="L36" i="3"/>
  <c r="L38" i="3"/>
  <c r="L40" i="3"/>
  <c r="L41" i="3"/>
  <c r="L44" i="3"/>
  <c r="L45" i="3"/>
  <c r="L46" i="3"/>
  <c r="L48" i="3"/>
  <c r="L49" i="3"/>
  <c r="L50" i="3"/>
  <c r="L51" i="3"/>
  <c r="L52" i="3"/>
  <c r="L53" i="3"/>
  <c r="L55" i="3"/>
  <c r="L56" i="3"/>
  <c r="L57" i="3"/>
  <c r="L58" i="3"/>
  <c r="L59" i="3"/>
  <c r="L60" i="3"/>
  <c r="L61" i="3"/>
  <c r="L62" i="3"/>
  <c r="L63" i="3"/>
  <c r="L65" i="3"/>
  <c r="L66" i="3"/>
  <c r="L67" i="3"/>
  <c r="L68" i="3"/>
  <c r="L71" i="3"/>
  <c r="L75" i="3"/>
  <c r="L78" i="3"/>
  <c r="L79" i="3"/>
  <c r="L80" i="3"/>
  <c r="L81" i="3"/>
  <c r="L84" i="3"/>
  <c r="L87" i="3"/>
  <c r="I19" i="3"/>
  <c r="C7" i="8"/>
  <c r="D7" i="8"/>
  <c r="E7" i="8"/>
  <c r="F7" i="8"/>
  <c r="G22" i="3"/>
  <c r="H22" i="3"/>
  <c r="I22" i="3"/>
  <c r="G20" i="3"/>
  <c r="G19" i="3" s="1"/>
  <c r="H20" i="3"/>
  <c r="H19" i="3" s="1"/>
  <c r="J20" i="3"/>
  <c r="G16" i="3"/>
  <c r="G15" i="3" s="1"/>
  <c r="H16" i="3"/>
  <c r="H15" i="3" s="1"/>
  <c r="I16" i="3"/>
  <c r="I15" i="3" s="1"/>
  <c r="J16" i="3"/>
  <c r="G39" i="3"/>
  <c r="H39" i="3"/>
  <c r="I39" i="3"/>
  <c r="G37" i="3"/>
  <c r="H37" i="3"/>
  <c r="I37" i="3"/>
  <c r="G34" i="3"/>
  <c r="H34" i="3"/>
  <c r="I34" i="3"/>
  <c r="K77" i="3"/>
  <c r="G86" i="3"/>
  <c r="G85" i="3" s="1"/>
  <c r="H86" i="3"/>
  <c r="I86" i="3"/>
  <c r="J86" i="3"/>
  <c r="G83" i="3"/>
  <c r="H83" i="3"/>
  <c r="I83" i="3"/>
  <c r="J83" i="3"/>
  <c r="K83" i="3" s="1"/>
  <c r="G74" i="3"/>
  <c r="G73" i="3" s="1"/>
  <c r="I74" i="3"/>
  <c r="J74" i="3"/>
  <c r="G70" i="3"/>
  <c r="G69" i="3" s="1"/>
  <c r="H70" i="3"/>
  <c r="I70" i="3"/>
  <c r="J70" i="3"/>
  <c r="G47" i="3"/>
  <c r="H47" i="3"/>
  <c r="I47" i="3"/>
  <c r="J47" i="3"/>
  <c r="G54" i="3"/>
  <c r="H54" i="3"/>
  <c r="I54" i="3"/>
  <c r="J54" i="3"/>
  <c r="G64" i="3"/>
  <c r="H64" i="3"/>
  <c r="I64" i="3"/>
  <c r="J64" i="3"/>
  <c r="G43" i="3"/>
  <c r="H43" i="3"/>
  <c r="I43" i="3"/>
  <c r="J34" i="3"/>
  <c r="J37" i="3"/>
  <c r="J39" i="3"/>
  <c r="J43" i="3"/>
  <c r="E16" i="5" l="1"/>
  <c r="E6" i="5"/>
  <c r="K74" i="3"/>
  <c r="K70" i="3"/>
  <c r="K86" i="3"/>
  <c r="H9" i="5"/>
  <c r="H21" i="5"/>
  <c r="L34" i="3"/>
  <c r="L37" i="3"/>
  <c r="K43" i="3"/>
  <c r="I72" i="3"/>
  <c r="G7" i="8"/>
  <c r="H7" i="8"/>
  <c r="C6" i="5"/>
  <c r="F16" i="5"/>
  <c r="G16" i="5" s="1"/>
  <c r="G9" i="5"/>
  <c r="H11" i="5"/>
  <c r="H19" i="5"/>
  <c r="H17" i="5"/>
  <c r="G11" i="5"/>
  <c r="G17" i="5"/>
  <c r="K39" i="3"/>
  <c r="K16" i="3"/>
  <c r="L16" i="3"/>
  <c r="L74" i="3"/>
  <c r="K37" i="3"/>
  <c r="L20" i="3"/>
  <c r="K20" i="3"/>
  <c r="L83" i="3"/>
  <c r="L70" i="3"/>
  <c r="L43" i="3"/>
  <c r="K34" i="3"/>
  <c r="L64" i="3"/>
  <c r="K64" i="3"/>
  <c r="L54" i="3"/>
  <c r="K54" i="3"/>
  <c r="J69" i="3"/>
  <c r="K69" i="3" s="1"/>
  <c r="J73" i="3"/>
  <c r="K73" i="3" s="1"/>
  <c r="J85" i="3"/>
  <c r="K85" i="3" s="1"/>
  <c r="J19" i="3"/>
  <c r="J22" i="3"/>
  <c r="L23" i="3"/>
  <c r="K23" i="3"/>
  <c r="L86" i="3"/>
  <c r="L77" i="3"/>
  <c r="L39" i="3"/>
  <c r="G25" i="7"/>
  <c r="G7" i="5"/>
  <c r="H7" i="5"/>
  <c r="J15" i="3"/>
  <c r="H72" i="3"/>
  <c r="G11" i="3"/>
  <c r="F6" i="5"/>
  <c r="L47" i="3"/>
  <c r="G33" i="3"/>
  <c r="G76" i="3"/>
  <c r="G72" i="3" s="1"/>
  <c r="J76" i="3"/>
  <c r="K76" i="3" s="1"/>
  <c r="G42" i="3"/>
  <c r="J33" i="3"/>
  <c r="J32" i="3" s="1"/>
  <c r="J42" i="3"/>
  <c r="J11" i="3" l="1"/>
  <c r="L11" i="3" s="1"/>
  <c r="G6" i="5"/>
  <c r="H16" i="5"/>
  <c r="L19" i="3"/>
  <c r="K19" i="3"/>
  <c r="K15" i="3"/>
  <c r="L15" i="3"/>
  <c r="L42" i="3"/>
  <c r="K42" i="3"/>
  <c r="K33" i="3"/>
  <c r="L33" i="3"/>
  <c r="L73" i="3"/>
  <c r="L22" i="3"/>
  <c r="K22" i="3"/>
  <c r="L85" i="3"/>
  <c r="L69" i="3"/>
  <c r="G17" i="7"/>
  <c r="H6" i="5"/>
  <c r="J72" i="3"/>
  <c r="K72" i="3" s="1"/>
  <c r="L76" i="3"/>
  <c r="G32" i="3"/>
  <c r="H32" i="3"/>
  <c r="H31" i="3" s="1"/>
  <c r="I32" i="3"/>
  <c r="I31" i="3" s="1"/>
  <c r="K11" i="3" l="1"/>
  <c r="K32" i="3"/>
  <c r="L72" i="3"/>
  <c r="J31" i="3"/>
  <c r="L32" i="3"/>
  <c r="L31" i="3" l="1"/>
  <c r="K31" i="3"/>
</calcChain>
</file>

<file path=xl/sharedStrings.xml><?xml version="1.0" encoding="utf-8"?>
<sst xmlns="http://schemas.openxmlformats.org/spreadsheetml/2006/main" count="376" uniqueCount="181">
  <si>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</si>
  <si>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</si>
  <si>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</si>
  <si>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</si>
  <si>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</si>
  <si>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</si>
  <si>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</si>
  <si>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</si>
  <si>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</si>
  <si>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</si>
  <si>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</si>
  <si>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</si>
  <si>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</si>
  <si>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</si>
  <si>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</si>
  <si>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</si>
  <si>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</si>
  <si>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</si>
  <si>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</si>
  <si>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</si>
  <si>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</si>
  <si>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</si>
  <si>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</si>
  <si>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</si>
  <si>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</si>
  <si>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</si>
  <si>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</si>
  <si>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</si>
  <si>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</si>
  <si>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</si>
  <si>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</si>
  <si>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</si>
  <si>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</si>
  <si>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</si>
  <si>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</si>
  <si>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</si>
  <si>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</si>
  <si>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</si>
  <si>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</si>
  <si>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</si>
  <si>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</si>
  <si>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</si>
  <si>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</si>
  <si>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</si>
  <si>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</si>
  <si>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</si>
  <si>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</si>
  <si>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</si>
  <si>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</si>
  <si>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</si>
  <si>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</si>
  <si>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</si>
  <si>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</si>
  <si>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</si>
  <si>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</si>
  <si>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</si>
  <si>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odpruženih usluga</t>
  </si>
  <si>
    <t>Prihod od administrativnih pristojbi po posebnim propisima</t>
  </si>
  <si>
    <t>Prihodi po posebnim propisima</t>
  </si>
  <si>
    <t>Ostali nespomenuti prihodi</t>
  </si>
  <si>
    <t>Prihodi iz proračuna</t>
  </si>
  <si>
    <t>Prihodi iz proračuna za financiranje redovne djelatnosti</t>
  </si>
  <si>
    <t>Prihodi za financiranje rashoda poslovanja</t>
  </si>
  <si>
    <t>4 Ostali prihodi za posebne namjene</t>
  </si>
  <si>
    <t xml:space="preserve">  43 Ostali prihodi za posebne namjene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</si>
  <si>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</si>
  <si>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</si>
  <si>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</si>
  <si>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</si>
  <si>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Rashodi za materijal i energiju</t>
  </si>
  <si>
    <t>Rashodi za usluge</t>
  </si>
  <si>
    <t>Zakupnine i najamnine</t>
  </si>
  <si>
    <t>Računalne usluge</t>
  </si>
  <si>
    <t>Ostali nespomenuti rashodi poslovanja</t>
  </si>
  <si>
    <t>Ostali financijski rashodi</t>
  </si>
  <si>
    <t>Nematerijalna imovina</t>
  </si>
  <si>
    <t>Postrojenja i oprema</t>
  </si>
  <si>
    <t>Prijevozna sredstva</t>
  </si>
  <si>
    <t>Plaće za prekovremeni rad</t>
  </si>
  <si>
    <t>Doprinosi za mirovinsko osiguranje</t>
  </si>
  <si>
    <t>Stručno usavršavnje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</si>
  <si>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</si>
  <si>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</si>
  <si>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</si>
  <si>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</si>
  <si>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</si>
  <si>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Usluge telefona, pošte i prijevoza</t>
  </si>
  <si>
    <t>Usluge tekućeg i investicijskog održavanja</t>
  </si>
  <si>
    <t>Inetektualne i osobne usluge</t>
  </si>
  <si>
    <t>Članarine</t>
  </si>
  <si>
    <t>Rashodi za nabavu proizvedene dugotrajne imovine</t>
  </si>
  <si>
    <t>Instrumenti i uređaji</t>
  </si>
  <si>
    <t>Uredska oprema i namještaj</t>
  </si>
  <si>
    <t>Oprema za odtržavanje i zaštitu</t>
  </si>
  <si>
    <t>Službena, radna i zaštitna odjeća i obuća</t>
  </si>
  <si>
    <t>Usluge promidžbe i informiranja</t>
  </si>
  <si>
    <t>Komunalne usluge</t>
  </si>
  <si>
    <t>Zdravstvene i veterinarske usluge</t>
  </si>
  <si>
    <t>Ostale usluge</t>
  </si>
  <si>
    <t>Premije osiguranja</t>
  </si>
  <si>
    <t>Reprezentacija</t>
  </si>
  <si>
    <t xml:space="preserve">Pristojbe i naknade </t>
  </si>
  <si>
    <t>Bankarske usluge i us.platnog prometa</t>
  </si>
  <si>
    <t>Financijski rashodi</t>
  </si>
  <si>
    <t>Licence</t>
  </si>
  <si>
    <t>Komunikacijska oprema</t>
  </si>
  <si>
    <t>Prijevozna sredstva u cestovnom prometu</t>
  </si>
  <si>
    <t>Rashodi za dodatna ulaganja na nefinancijskoj imovini</t>
  </si>
  <si>
    <t>Dodatna ulaganja na građevinskim objektima</t>
  </si>
  <si>
    <t>03  Javni red i sigurnost</t>
  </si>
  <si>
    <t>032   Usluga protupožarne zaštite</t>
  </si>
  <si>
    <t>Državna vatrogasna škola</t>
  </si>
  <si>
    <t>Vlastiti prihodi</t>
  </si>
  <si>
    <t>03910</t>
  </si>
  <si>
    <t>11</t>
  </si>
  <si>
    <t>31</t>
  </si>
  <si>
    <t>43</t>
  </si>
  <si>
    <t/>
  </si>
  <si>
    <t>A935001</t>
  </si>
  <si>
    <t>ADMINISTRACIJA I UPRAVLJANJE</t>
  </si>
  <si>
    <t>Opći prihodi i primi</t>
  </si>
  <si>
    <t>3111</t>
  </si>
  <si>
    <t>3113</t>
  </si>
  <si>
    <t>3121</t>
  </si>
  <si>
    <t>3131</t>
  </si>
  <si>
    <t>3132</t>
  </si>
  <si>
    <t>32</t>
  </si>
  <si>
    <t>3211</t>
  </si>
  <si>
    <t>3212</t>
  </si>
  <si>
    <t>3213</t>
  </si>
  <si>
    <t>Stručno usavršavanje zaposlenika</t>
  </si>
  <si>
    <t>3221</t>
  </si>
  <si>
    <t>3224</t>
  </si>
  <si>
    <t>3225</t>
  </si>
  <si>
    <t>Sitni inventar i auto gume</t>
  </si>
  <si>
    <t>3231</t>
  </si>
  <si>
    <t>3235</t>
  </si>
  <si>
    <t>3237</t>
  </si>
  <si>
    <t>Intelektualne i osobne usluge</t>
  </si>
  <si>
    <t>3238</t>
  </si>
  <si>
    <t>41</t>
  </si>
  <si>
    <t>42</t>
  </si>
  <si>
    <t>45</t>
  </si>
  <si>
    <t>3222</t>
  </si>
  <si>
    <t>3232</t>
  </si>
  <si>
    <t>4225</t>
  </si>
  <si>
    <t>Instrumenti, uređaji i strojevi</t>
  </si>
  <si>
    <t>3223</t>
  </si>
  <si>
    <t>3294</t>
  </si>
  <si>
    <t>Članarine i norme</t>
  </si>
  <si>
    <t>34</t>
  </si>
  <si>
    <t>4221</t>
  </si>
  <si>
    <t>Ostali prihodi za posebne namjene</t>
  </si>
  <si>
    <t>Opći prihodi i primici</t>
  </si>
  <si>
    <t>JAVNA SIGURNOST</t>
  </si>
  <si>
    <t>ORGANIZIRANJE I PROVOĐENJE VATROGASNE DJELATNOSTI</t>
  </si>
  <si>
    <t xml:space="preserve">DRŽAVNA VATROGASNA ŠKOLA </t>
  </si>
  <si>
    <t>Ksaverska cesta 107, 10000 Zagreb</t>
  </si>
  <si>
    <t xml:space="preserve">OSTVARENJE/IZVRŠENJE 
1.-6.2024. </t>
  </si>
  <si>
    <t xml:space="preserve">OSTVARENJE/ IZVRŠENJE 
1.-6.2024. </t>
  </si>
  <si>
    <t xml:space="preserve"> IZVRŠENJE 
1.-6.2024. </t>
  </si>
  <si>
    <t>Oprema za održavanje i zaštitu</t>
  </si>
  <si>
    <t>Uređaji, strojevi i oprema za ostale namjene</t>
  </si>
  <si>
    <t>Pristojbe i naknade</t>
  </si>
  <si>
    <t>IZVRŠENJE FINANCIJSKOG PLANA PRORAČUNSKOG KORISNIKA DRŽAVNE VATROGASNE ŠKOLE
ZA PRVO POLUGODIŠTE 2025. GODINE</t>
  </si>
  <si>
    <t>IZVORNI PLAN ILI REBALANS 2025.*</t>
  </si>
  <si>
    <t>TEKUĆI PLAN 2025.*</t>
  </si>
  <si>
    <t xml:space="preserve">OSTVARENJE/IZVRŠENJE 
1.-6.2025. </t>
  </si>
  <si>
    <t xml:space="preserve">OSTVARENJE/ IZVRŠENJE 
1.-6.2025. </t>
  </si>
  <si>
    <t>'Pomoći iz inozemstva i od subjekata unutar općeg proračuna</t>
  </si>
  <si>
    <t>5 Pomoći</t>
  </si>
  <si>
    <t>52 Ostale pomoći</t>
  </si>
  <si>
    <t xml:space="preserve"> IZVRŠENJE 
1.-6.2025. </t>
  </si>
  <si>
    <t>Ostale pomoći</t>
  </si>
  <si>
    <t>3239</t>
  </si>
  <si>
    <t>3292</t>
  </si>
  <si>
    <t>Sitni inventar i autogume</t>
  </si>
  <si>
    <t>Doprinosi za obavezno zdravstveno osiguranje</t>
  </si>
  <si>
    <t>KLASA: 400-01/24-02/03</t>
  </si>
  <si>
    <t>URBROJ: 445-01-24-1</t>
  </si>
  <si>
    <t>Datum: 21.07.2025.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</si>
</sst>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sz val="11"/>
      <color theme="1"/>
      <name val="Arial"/>
      <family val="2"/>
    </font>
    <font>
      <sz val="8"/>
      <name val="Arial"/>
      <family val="2"/>
    </font>
    <font>
      <b/>
      <sz val="14"/>
      <color indexed="14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sz val="11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6">
    <xf numFmtId="0" fontId="0" fillId="0" borderId="0"/>
    <xf numFmtId="0" fontId="3" fillId="0" borderId="0"/>
    <xf numFmtId="0" fontId="24" fillId="0" borderId="6" applyNumberFormat="0" applyProtection="0">
      <alignment horizontal="left" vertical="center" wrapText="1" justifyLastLine="1"/>
    </xf>
    <xf numFmtId="0" fontId="25" fillId="4" borderId="6" applyNumberFormat="0" applyProtection="0">
      <alignment horizontal="left" vertical="center" indent="1"/>
    </xf>
    <xf numFmtId="4" fontId="26" fillId="5" borderId="6" applyNumberFormat="0" applyProtection="0">
      <alignment vertical="center"/>
    </xf>
    <xf numFmtId="0" fontId="24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0" fontId="25" fillId="0" borderId="6" applyNumberFormat="0" applyProtection="0">
      <alignment horizontal="left" vertical="center" wrapText="1"/>
    </xf>
    <xf numFmtId="4" fontId="27" fillId="0" borderId="6" applyNumberFormat="0" applyProtection="0">
      <alignment horizontal="right" vertical="center"/>
    </xf>
    <xf numFmtId="0" fontId="22" fillId="0" borderId="0"/>
    <xf numFmtId="0" fontId="9" fillId="6" borderId="6" applyNumberFormat="0" applyProtection="0">
      <alignment horizontal="left" vertical="center" indent="1"/>
    </xf>
    <xf numFmtId="0" fontId="7" fillId="7" borderId="6" applyNumberFormat="0" applyProtection="0">
      <alignment horizontal="left" vertical="center" indent="1"/>
    </xf>
    <xf numFmtId="0" fontId="28" fillId="6" borderId="6" applyNumberFormat="0" applyProtection="0">
      <alignment horizontal="center" vertical="center"/>
    </xf>
    <xf numFmtId="4" fontId="26" fillId="5" borderId="6" applyNumberFormat="0" applyProtection="0">
      <alignment horizontal="left" vertical="center" indent="1"/>
    </xf>
    <xf numFmtId="0" fontId="30" fillId="8" borderId="0"/>
    <xf numFmtId="0" fontId="7" fillId="0" borderId="0"/>
  </cellStyleXfs>
  <cellXfs count="1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4" fontId="20" fillId="0" borderId="3" xfId="0" applyNumberFormat="1" applyFont="1" applyBorder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1" fillId="0" borderId="3" xfId="0" applyNumberFormat="1" applyFont="1" applyBorder="1"/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4" fontId="1" fillId="0" borderId="3" xfId="0" applyNumberFormat="1" applyFont="1" applyBorder="1"/>
    <xf numFmtId="0" fontId="1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/>
    <xf numFmtId="2" fontId="0" fillId="0" borderId="0" xfId="0" applyNumberFormat="1"/>
    <xf numFmtId="49" fontId="9" fillId="2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2" fontId="0" fillId="0" borderId="3" xfId="0" applyNumberFormat="1" applyBorder="1"/>
    <xf numFmtId="4" fontId="13" fillId="2" borderId="3" xfId="0" applyNumberFormat="1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right"/>
    </xf>
    <xf numFmtId="0" fontId="5" fillId="0" borderId="0" xfId="9" applyFont="1" applyAlignment="1">
      <alignment horizontal="center" vertical="center" wrapText="1"/>
    </xf>
    <xf numFmtId="0" fontId="30" fillId="0" borderId="0" xfId="14" applyFill="1"/>
    <xf numFmtId="0" fontId="2" fillId="0" borderId="0" xfId="9" applyFont="1" applyAlignment="1">
      <alignment horizontal="center" vertical="center" wrapText="1"/>
    </xf>
    <xf numFmtId="4" fontId="2" fillId="0" borderId="0" xfId="9" applyNumberFormat="1" applyFont="1" applyAlignment="1">
      <alignment horizontal="center" vertical="center" wrapText="1"/>
    </xf>
    <xf numFmtId="3" fontId="2" fillId="0" borderId="0" xfId="9" applyNumberFormat="1" applyFont="1" applyAlignment="1">
      <alignment horizontal="center" vertical="center" wrapText="1"/>
    </xf>
    <xf numFmtId="4" fontId="5" fillId="0" borderId="0" xfId="9" applyNumberFormat="1" applyFont="1" applyAlignment="1">
      <alignment horizontal="center" vertical="center" wrapText="1"/>
    </xf>
    <xf numFmtId="3" fontId="5" fillId="0" borderId="0" xfId="9" applyNumberFormat="1" applyFont="1" applyAlignment="1">
      <alignment horizontal="center" vertical="center" wrapText="1"/>
    </xf>
    <xf numFmtId="4" fontId="31" fillId="0" borderId="5" xfId="9" applyNumberFormat="1" applyFont="1" applyBorder="1" applyAlignment="1">
      <alignment horizontal="center" vertical="center" wrapText="1"/>
    </xf>
    <xf numFmtId="3" fontId="32" fillId="0" borderId="5" xfId="9" applyNumberFormat="1" applyFont="1" applyBorder="1" applyAlignment="1">
      <alignment horizontal="center" vertical="center"/>
    </xf>
    <xf numFmtId="4" fontId="2" fillId="0" borderId="5" xfId="9" applyNumberFormat="1" applyFont="1" applyBorder="1" applyAlignment="1">
      <alignment horizontal="center" vertical="center" wrapText="1"/>
    </xf>
    <xf numFmtId="4" fontId="33" fillId="0" borderId="5" xfId="9" applyNumberFormat="1" applyFont="1" applyBorder="1" applyAlignment="1">
      <alignment horizontal="right" vertical="center"/>
    </xf>
    <xf numFmtId="4" fontId="6" fillId="0" borderId="3" xfId="9" quotePrefix="1" applyNumberFormat="1" applyFont="1" applyBorder="1" applyAlignment="1">
      <alignment horizontal="center" vertical="center" wrapText="1"/>
    </xf>
    <xf numFmtId="3" fontId="6" fillId="0" borderId="3" xfId="9" quotePrefix="1" applyNumberFormat="1" applyFont="1" applyBorder="1" applyAlignment="1">
      <alignment horizontal="center" vertical="center" wrapText="1"/>
    </xf>
    <xf numFmtId="3" fontId="12" fillId="9" borderId="3" xfId="9" applyNumberFormat="1" applyFont="1" applyFill="1" applyBorder="1" applyAlignment="1">
      <alignment horizontal="center" vertical="center" wrapText="1"/>
    </xf>
    <xf numFmtId="4" fontId="12" fillId="9" borderId="3" xfId="9" applyNumberFormat="1" applyFont="1" applyFill="1" applyBorder="1" applyAlignment="1">
      <alignment horizontal="center" vertical="center" wrapText="1"/>
    </xf>
    <xf numFmtId="4" fontId="9" fillId="0" borderId="3" xfId="9" applyNumberFormat="1" applyFont="1" applyBorder="1" applyAlignment="1">
      <alignment vertical="center" wrapText="1"/>
    </xf>
    <xf numFmtId="3" fontId="9" fillId="0" borderId="3" xfId="9" applyNumberFormat="1" applyFont="1" applyBorder="1" applyAlignment="1">
      <alignment vertical="center" wrapText="1"/>
    </xf>
    <xf numFmtId="4" fontId="9" fillId="0" borderId="3" xfId="9" applyNumberFormat="1" applyFont="1" applyBorder="1" applyAlignment="1">
      <alignment horizontal="right" vertical="center" wrapText="1"/>
    </xf>
    <xf numFmtId="4" fontId="6" fillId="0" borderId="3" xfId="9" applyNumberFormat="1" applyFont="1" applyBorder="1" applyAlignment="1">
      <alignment horizontal="right"/>
    </xf>
    <xf numFmtId="3" fontId="6" fillId="9" borderId="3" xfId="9" applyNumberFormat="1" applyFont="1" applyFill="1" applyBorder="1" applyAlignment="1">
      <alignment horizontal="center" vertical="center" wrapText="1"/>
    </xf>
    <xf numFmtId="4" fontId="6" fillId="9" borderId="3" xfId="9" applyNumberFormat="1" applyFont="1" applyFill="1" applyBorder="1" applyAlignment="1">
      <alignment horizontal="center" vertical="center" wrapText="1"/>
    </xf>
    <xf numFmtId="4" fontId="6" fillId="0" borderId="3" xfId="9" applyNumberFormat="1" applyFont="1" applyBorder="1" applyAlignment="1">
      <alignment horizontal="right" vertical="center"/>
    </xf>
    <xf numFmtId="0" fontId="34" fillId="0" borderId="0" xfId="9" applyFont="1" applyAlignment="1">
      <alignment horizontal="center" vertical="center" wrapText="1"/>
    </xf>
    <xf numFmtId="4" fontId="34" fillId="0" borderId="0" xfId="9" applyNumberFormat="1" applyFont="1" applyAlignment="1">
      <alignment horizontal="center" vertical="center" wrapText="1"/>
    </xf>
    <xf numFmtId="3" fontId="34" fillId="0" borderId="0" xfId="9" applyNumberFormat="1" applyFont="1" applyAlignment="1">
      <alignment horizontal="center" vertical="center" wrapText="1"/>
    </xf>
    <xf numFmtId="4" fontId="30" fillId="0" borderId="0" xfId="14" applyNumberFormat="1" applyFill="1"/>
    <xf numFmtId="3" fontId="30" fillId="0" borderId="0" xfId="14" applyNumberFormat="1" applyFill="1"/>
    <xf numFmtId="4" fontId="9" fillId="10" borderId="3" xfId="9" applyNumberFormat="1" applyFont="1" applyFill="1" applyBorder="1" applyAlignment="1">
      <alignment vertical="center"/>
    </xf>
    <xf numFmtId="3" fontId="9" fillId="10" borderId="3" xfId="9" applyNumberFormat="1" applyFont="1" applyFill="1" applyBorder="1" applyAlignment="1">
      <alignment vertical="center"/>
    </xf>
    <xf numFmtId="4" fontId="6" fillId="10" borderId="3" xfId="9" applyNumberFormat="1" applyFont="1" applyFill="1" applyBorder="1" applyAlignment="1">
      <alignment horizontal="right"/>
    </xf>
    <xf numFmtId="4" fontId="9" fillId="10" borderId="3" xfId="9" applyNumberFormat="1" applyFont="1" applyFill="1" applyBorder="1" applyAlignment="1">
      <alignment vertical="center" wrapText="1"/>
    </xf>
    <xf numFmtId="3" fontId="9" fillId="10" borderId="3" xfId="9" applyNumberFormat="1" applyFont="1" applyFill="1" applyBorder="1" applyAlignment="1">
      <alignment vertical="center" wrapText="1"/>
    </xf>
    <xf numFmtId="4" fontId="6" fillId="10" borderId="3" xfId="9" applyNumberFormat="1" applyFont="1" applyFill="1" applyBorder="1" applyAlignment="1">
      <alignment horizontal="right" vertical="center" wrapText="1"/>
    </xf>
    <xf numFmtId="4" fontId="23" fillId="0" borderId="0" xfId="4" applyNumberFormat="1" applyFont="1" applyFill="1" applyBorder="1">
      <alignment vertical="center"/>
    </xf>
    <xf numFmtId="4" fontId="26" fillId="0" borderId="0" xfId="4" applyNumberFormat="1" applyFill="1" applyBorder="1">
      <alignment vertical="center"/>
    </xf>
    <xf numFmtId="0" fontId="26" fillId="0" borderId="0" xfId="8" applyNumberFormat="1" applyFont="1" applyBorder="1">
      <alignment horizontal="right" vertical="center"/>
    </xf>
    <xf numFmtId="0" fontId="10" fillId="0" borderId="0" xfId="0" applyFont="1" applyAlignment="1">
      <alignment wrapText="1"/>
    </xf>
    <xf numFmtId="0" fontId="15" fillId="0" borderId="0" xfId="0" applyFont="1"/>
    <xf numFmtId="0" fontId="29" fillId="0" borderId="0" xfId="0" applyFont="1"/>
    <xf numFmtId="4" fontId="26" fillId="0" borderId="0" xfId="8" applyNumberFormat="1" applyFont="1" applyBorder="1">
      <alignment horizontal="right" vertical="center"/>
    </xf>
    <xf numFmtId="0" fontId="26" fillId="0" borderId="0" xfId="4" applyNumberFormat="1" applyFill="1" applyBorder="1">
      <alignment vertical="center"/>
    </xf>
    <xf numFmtId="4" fontId="29" fillId="0" borderId="0" xfId="0" applyNumberFormat="1" applyFont="1"/>
    <xf numFmtId="0" fontId="12" fillId="0" borderId="3" xfId="0" applyFont="1" applyBorder="1" applyAlignment="1">
      <alignment horizontal="center" vertical="center" wrapText="1"/>
    </xf>
    <xf numFmtId="0" fontId="16" fillId="0" borderId="3" xfId="2" quotePrefix="1" applyFont="1" applyBorder="1" applyAlignment="1">
      <alignment horizontal="left" vertical="center" wrapText="1" indent="2" justifyLastLine="1"/>
    </xf>
    <xf numFmtId="0" fontId="16" fillId="0" borderId="3" xfId="2" quotePrefix="1" applyFont="1" applyBorder="1">
      <alignment horizontal="left" vertical="center" wrapText="1" justifyLastLine="1"/>
    </xf>
    <xf numFmtId="3" fontId="23" fillId="0" borderId="3" xfId="4" applyNumberFormat="1" applyFont="1" applyFill="1" applyBorder="1">
      <alignment vertical="center"/>
    </xf>
    <xf numFmtId="4" fontId="23" fillId="0" borderId="3" xfId="4" applyNumberFormat="1" applyFont="1" applyFill="1" applyBorder="1">
      <alignment vertical="center"/>
    </xf>
    <xf numFmtId="0" fontId="16" fillId="0" borderId="3" xfId="5" quotePrefix="1" applyFont="1" applyBorder="1" applyAlignment="1">
      <alignment horizontal="left" vertical="center" wrapText="1" indent="3"/>
    </xf>
    <xf numFmtId="0" fontId="16" fillId="0" borderId="3" xfId="5" quotePrefix="1" applyFont="1" applyBorder="1">
      <alignment horizontal="left" vertical="center" wrapText="1"/>
    </xf>
    <xf numFmtId="3" fontId="3" fillId="0" borderId="3" xfId="8" applyNumberFormat="1" applyFont="1" applyBorder="1">
      <alignment horizontal="right" vertical="center"/>
    </xf>
    <xf numFmtId="4" fontId="3" fillId="0" borderId="3" xfId="8" applyNumberFormat="1" applyFont="1" applyBorder="1">
      <alignment horizontal="right" vertical="center"/>
    </xf>
    <xf numFmtId="0" fontId="16" fillId="0" borderId="3" xfId="5" quotePrefix="1" applyFont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left" vertical="center" wrapText="1" indent="5"/>
    </xf>
    <xf numFmtId="0" fontId="16" fillId="0" borderId="3" xfId="7" quotePrefix="1" applyFont="1" applyBorder="1">
      <alignment horizontal="left" vertical="center" wrapText="1"/>
    </xf>
    <xf numFmtId="0" fontId="16" fillId="0" borderId="3" xfId="7" quotePrefix="1" applyFont="1" applyBorder="1" applyAlignment="1">
      <alignment horizontal="left" vertical="center" wrapText="1" indent="6"/>
    </xf>
    <xf numFmtId="4" fontId="16" fillId="0" borderId="3" xfId="3" quotePrefix="1" applyNumberFormat="1" applyFont="1" applyFill="1" applyBorder="1" applyAlignment="1">
      <alignment horizontal="right" vertical="center" indent="1"/>
    </xf>
    <xf numFmtId="0" fontId="17" fillId="0" borderId="3" xfId="7" quotePrefix="1" applyFont="1" applyBorder="1" applyAlignment="1">
      <alignment horizontal="left" vertical="center" wrapText="1" indent="7"/>
    </xf>
    <xf numFmtId="0" fontId="17" fillId="0" borderId="3" xfId="7" quotePrefix="1" applyFont="1" applyBorder="1">
      <alignment horizontal="left" vertical="center" wrapText="1"/>
    </xf>
    <xf numFmtId="4" fontId="16" fillId="0" borderId="3" xfId="3" quotePrefix="1" applyNumberFormat="1" applyFont="1" applyFill="1" applyBorder="1" applyAlignment="1">
      <alignment horizontal="right"/>
    </xf>
    <xf numFmtId="0" fontId="17" fillId="0" borderId="3" xfId="7" quotePrefix="1" applyFont="1" applyBorder="1" applyAlignment="1">
      <alignment horizontal="left" vertical="center" wrapText="1" indent="8"/>
    </xf>
    <xf numFmtId="4" fontId="26" fillId="0" borderId="3" xfId="4" applyNumberFormat="1" applyFill="1" applyBorder="1" applyAlignment="1">
      <alignment horizontal="right"/>
    </xf>
    <xf numFmtId="4" fontId="26" fillId="0" borderId="3" xfId="4" applyNumberFormat="1" applyFill="1" applyBorder="1">
      <alignment vertical="center"/>
    </xf>
    <xf numFmtId="4" fontId="17" fillId="0" borderId="3" xfId="3" quotePrefix="1" applyNumberFormat="1" applyFont="1" applyFill="1" applyBorder="1" applyAlignment="1">
      <alignment horizontal="right"/>
    </xf>
    <xf numFmtId="4" fontId="26" fillId="0" borderId="3" xfId="8" applyNumberFormat="1" applyFont="1" applyBorder="1">
      <alignment horizontal="right" vertical="center"/>
    </xf>
    <xf numFmtId="4" fontId="4" fillId="0" borderId="0" xfId="9" applyNumberFormat="1" applyFont="1" applyAlignment="1">
      <alignment horizontal="center" vertical="center" wrapText="1"/>
    </xf>
    <xf numFmtId="3" fontId="4" fillId="0" borderId="0" xfId="9" applyNumberFormat="1" applyFont="1" applyAlignment="1">
      <alignment horizontal="center" vertical="center" wrapText="1"/>
    </xf>
    <xf numFmtId="4" fontId="3" fillId="0" borderId="0" xfId="9" applyNumberFormat="1" applyFont="1"/>
    <xf numFmtId="0" fontId="4" fillId="0" borderId="0" xfId="9" applyFont="1" applyAlignment="1">
      <alignment horizontal="center" vertical="center" wrapText="1"/>
    </xf>
    <xf numFmtId="0" fontId="16" fillId="0" borderId="0" xfId="14" applyFont="1" applyFill="1"/>
    <xf numFmtId="4" fontId="0" fillId="2" borderId="3" xfId="0" applyNumberFormat="1" applyFill="1" applyBorder="1"/>
    <xf numFmtId="0" fontId="0" fillId="2" borderId="3" xfId="0" applyFill="1" applyBorder="1"/>
    <xf numFmtId="4" fontId="9" fillId="2" borderId="3" xfId="9" applyNumberFormat="1" applyFont="1" applyFill="1" applyBorder="1" applyAlignment="1">
      <alignment vertical="center" wrapText="1"/>
    </xf>
    <xf numFmtId="3" fontId="9" fillId="2" borderId="3" xfId="9" applyNumberFormat="1" applyFont="1" applyFill="1" applyBorder="1" applyAlignment="1">
      <alignment vertical="center" wrapText="1"/>
    </xf>
    <xf numFmtId="4" fontId="9" fillId="11" borderId="3" xfId="9" applyNumberFormat="1" applyFont="1" applyFill="1" applyBorder="1" applyAlignment="1">
      <alignment vertical="center"/>
    </xf>
    <xf numFmtId="3" fontId="9" fillId="11" borderId="3" xfId="9" applyNumberFormat="1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/>
    <xf numFmtId="4" fontId="23" fillId="2" borderId="3" xfId="0" applyNumberFormat="1" applyFont="1" applyFill="1" applyBorder="1" applyAlignment="1">
      <alignment horizontal="right" wrapText="1"/>
    </xf>
    <xf numFmtId="0" fontId="17" fillId="0" borderId="0" xfId="7" quotePrefix="1" applyFont="1" applyBorder="1" applyAlignment="1">
      <alignment horizontal="left" vertical="center" wrapText="1" indent="8"/>
    </xf>
    <xf numFmtId="0" fontId="17" fillId="0" borderId="0" xfId="7" quotePrefix="1" applyFont="1" applyBorder="1">
      <alignment horizontal="left" vertical="center" wrapText="1"/>
    </xf>
    <xf numFmtId="0" fontId="16" fillId="0" borderId="3" xfId="7" quotePrefix="1" applyFont="1" applyBorder="1" applyAlignment="1">
      <alignment horizontal="left" vertical="center" wrapText="1" indent="7"/>
    </xf>
    <xf numFmtId="4" fontId="17" fillId="0" borderId="0" xfId="3" quotePrefix="1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17" fillId="0" borderId="3" xfId="7" applyFont="1" applyBorder="1">
      <alignment horizontal="left" vertical="center" wrapText="1"/>
    </xf>
    <xf numFmtId="0" fontId="17" fillId="0" borderId="3" xfId="7" quotePrefix="1" applyFont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center" vertical="center" wrapText="1"/>
    </xf>
    <xf numFmtId="0" fontId="16" fillId="2" borderId="0" xfId="14" applyFont="1" applyFill="1"/>
    <xf numFmtId="0" fontId="6" fillId="10" borderId="3" xfId="9" quotePrefix="1" applyFont="1" applyFill="1" applyBorder="1" applyAlignment="1">
      <alignment horizontal="left" vertical="center" wrapText="1"/>
    </xf>
    <xf numFmtId="0" fontId="6" fillId="11" borderId="1" xfId="9" quotePrefix="1" applyFont="1" applyFill="1" applyBorder="1" applyAlignment="1">
      <alignment horizontal="left" wrapText="1"/>
    </xf>
    <xf numFmtId="0" fontId="6" fillId="11" borderId="2" xfId="9" quotePrefix="1" applyFont="1" applyFill="1" applyBorder="1" applyAlignment="1">
      <alignment horizontal="left" wrapText="1"/>
    </xf>
    <xf numFmtId="0" fontId="6" fillId="11" borderId="4" xfId="9" quotePrefix="1" applyFont="1" applyFill="1" applyBorder="1" applyAlignment="1">
      <alignment horizontal="left" wrapText="1"/>
    </xf>
    <xf numFmtId="0" fontId="16" fillId="0" borderId="0" xfId="14" applyFont="1" applyFill="1" applyAlignment="1">
      <alignment horizontal="left"/>
    </xf>
    <xf numFmtId="0" fontId="16" fillId="2" borderId="0" xfId="14" applyFont="1" applyFill="1" applyAlignment="1">
      <alignment horizontal="left"/>
    </xf>
    <xf numFmtId="0" fontId="9" fillId="0" borderId="3" xfId="9" quotePrefix="1" applyFont="1" applyBorder="1" applyAlignment="1">
      <alignment horizontal="left" vertical="center" wrapText="1"/>
    </xf>
    <xf numFmtId="0" fontId="9" fillId="0" borderId="3" xfId="9" applyFont="1" applyBorder="1" applyAlignment="1">
      <alignment vertical="center" wrapText="1"/>
    </xf>
    <xf numFmtId="0" fontId="9" fillId="0" borderId="3" xfId="9" quotePrefix="1" applyFont="1" applyBorder="1" applyAlignment="1">
      <alignment horizontal="left" vertical="center"/>
    </xf>
    <xf numFmtId="0" fontId="9" fillId="0" borderId="3" xfId="9" applyFont="1" applyBorder="1" applyAlignment="1">
      <alignment vertical="center"/>
    </xf>
    <xf numFmtId="0" fontId="9" fillId="0" borderId="1" xfId="9" applyFont="1" applyBorder="1" applyAlignment="1">
      <alignment horizontal="left" vertical="center" wrapText="1"/>
    </xf>
    <xf numFmtId="0" fontId="7" fillId="0" borderId="2" xfId="9" applyFont="1" applyBorder="1" applyAlignment="1">
      <alignment vertical="center" wrapText="1"/>
    </xf>
    <xf numFmtId="0" fontId="6" fillId="10" borderId="1" xfId="9" quotePrefix="1" applyFont="1" applyFill="1" applyBorder="1" applyAlignment="1">
      <alignment horizontal="left" wrapText="1"/>
    </xf>
    <xf numFmtId="0" fontId="6" fillId="10" borderId="2" xfId="9" quotePrefix="1" applyFont="1" applyFill="1" applyBorder="1" applyAlignment="1">
      <alignment horizontal="left" wrapText="1"/>
    </xf>
    <xf numFmtId="0" fontId="6" fillId="10" borderId="4" xfId="9" quotePrefix="1" applyFont="1" applyFill="1" applyBorder="1" applyAlignment="1">
      <alignment horizontal="left" wrapText="1"/>
    </xf>
    <xf numFmtId="0" fontId="9" fillId="10" borderId="1" xfId="9" applyFont="1" applyFill="1" applyBorder="1" applyAlignment="1">
      <alignment horizontal="left" vertical="center"/>
    </xf>
    <xf numFmtId="0" fontId="9" fillId="10" borderId="2" xfId="9" applyFont="1" applyFill="1" applyBorder="1" applyAlignment="1">
      <alignment horizontal="left" vertical="center"/>
    </xf>
    <xf numFmtId="0" fontId="9" fillId="10" borderId="4" xfId="9" applyFont="1" applyFill="1" applyBorder="1" applyAlignment="1">
      <alignment horizontal="left" vertical="center"/>
    </xf>
    <xf numFmtId="0" fontId="12" fillId="0" borderId="3" xfId="9" quotePrefix="1" applyFont="1" applyBorder="1" applyAlignment="1">
      <alignment horizontal="center" wrapText="1"/>
    </xf>
    <xf numFmtId="0" fontId="5" fillId="0" borderId="0" xfId="9" applyFont="1" applyAlignment="1">
      <alignment horizontal="center" vertical="center" wrapText="1"/>
    </xf>
    <xf numFmtId="0" fontId="9" fillId="0" borderId="0" xfId="9" applyFont="1" applyAlignment="1">
      <alignment horizontal="left" vertical="center" wrapText="1"/>
    </xf>
    <xf numFmtId="0" fontId="6" fillId="0" borderId="3" xfId="9" quotePrefix="1" applyFont="1" applyBorder="1" applyAlignment="1">
      <alignment horizontal="center" vertical="center" wrapText="1"/>
    </xf>
    <xf numFmtId="0" fontId="9" fillId="10" borderId="3" xfId="9" quotePrefix="1" applyFont="1" applyFill="1" applyBorder="1" applyAlignment="1">
      <alignment horizontal="left" vertical="center" wrapText="1"/>
    </xf>
    <xf numFmtId="0" fontId="9" fillId="10" borderId="3" xfId="9" applyFont="1" applyFill="1" applyBorder="1" applyAlignment="1">
      <alignment vertical="center" wrapText="1"/>
    </xf>
    <xf numFmtId="0" fontId="12" fillId="0" borderId="1" xfId="9" quotePrefix="1" applyFont="1" applyBorder="1" applyAlignment="1">
      <alignment horizontal="center" vertical="center" wrapText="1"/>
    </xf>
    <xf numFmtId="0" fontId="12" fillId="0" borderId="2" xfId="9" quotePrefix="1" applyFont="1" applyBorder="1" applyAlignment="1">
      <alignment horizontal="center" vertical="center" wrapText="1"/>
    </xf>
    <xf numFmtId="0" fontId="9" fillId="0" borderId="2" xfId="9" applyFont="1" applyBorder="1" applyAlignment="1">
      <alignment horizontal="left" vertical="center" wrapText="1"/>
    </xf>
    <xf numFmtId="0" fontId="9" fillId="0" borderId="3" xfId="9" applyFont="1" applyBorder="1" applyAlignment="1">
      <alignment horizontal="left" vertical="center" wrapText="1"/>
    </xf>
    <xf numFmtId="0" fontId="9" fillId="10" borderId="3" xfId="9" applyFont="1" applyFill="1" applyBorder="1" applyAlignment="1">
      <alignment horizontal="left" vertical="center" wrapText="1"/>
    </xf>
    <xf numFmtId="0" fontId="9" fillId="10" borderId="3" xfId="9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6">
    <cellStyle name="Normal 6" xfId="15" xr:uid="{00000000-0005-0000-0000-000001000000}"/>
    <cellStyle name="Normalno" xfId="0" builtinId="0"/>
    <cellStyle name="Normalno 2" xfId="14" xr:uid="{00000000-0005-0000-0000-000002000000}"/>
    <cellStyle name="Normalno 3" xfId="9" xr:uid="{00000000-0005-0000-0000-000003000000}"/>
    <cellStyle name="Obično_List4" xfId="1" xr:uid="{00000000-0005-0000-0000-000004000000}"/>
    <cellStyle name="SAPBEXaggData" xfId="4" xr:uid="{00000000-0005-0000-0000-000005000000}"/>
    <cellStyle name="SAPBEXaggItem" xfId="13" xr:uid="{00000000-0005-0000-0000-000006000000}"/>
    <cellStyle name="SAPBEXchaText" xfId="10" xr:uid="{00000000-0005-0000-0000-000007000000}"/>
    <cellStyle name="SAPBEXformats" xfId="12" xr:uid="{00000000-0005-0000-0000-000008000000}"/>
    <cellStyle name="SAPBEXHLevel0" xfId="2" xr:uid="{00000000-0005-0000-0000-000009000000}"/>
    <cellStyle name="SAPBEXHLevel0X" xfId="11" xr:uid="{00000000-0005-0000-0000-00000A000000}"/>
    <cellStyle name="SAPBEXHLevel1" xfId="5" xr:uid="{00000000-0005-0000-0000-00000B000000}"/>
    <cellStyle name="SAPBEXHLevel2" xfId="6" xr:uid="{00000000-0005-0000-0000-00000C000000}"/>
    <cellStyle name="SAPBEXHLevel3" xfId="7" xr:uid="{00000000-0005-0000-0000-00000D000000}"/>
    <cellStyle name="SAPBEXstdData" xfId="8" xr:uid="{00000000-0005-0000-0000-00000E000000}"/>
    <cellStyle name="SAPBEXstdItem" xfId="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u006\hvz_data\Financije\Dr&#382;avna%20vatrogasna%20&#353;kola\IZVR&#352;ENJE\Izvr&#353;enje%202025\Izvr&#353;enje%2001.01.-30.06.2025\FP0001PR%20Sa&#382;etak.xls" TargetMode="External"/><Relationship Id="rId1" Type="http://schemas.openxmlformats.org/officeDocument/2006/relationships/externalLinkPath" Target="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110565.79</v>
          </cell>
          <cell r="E5">
            <v>446404</v>
          </cell>
          <cell r="F5">
            <v>446404</v>
          </cell>
          <cell r="G5">
            <v>124967.51</v>
          </cell>
          <cell r="H5">
            <v>113.02547560145</v>
          </cell>
          <cell r="I5">
            <v>27.994263044238</v>
          </cell>
        </row>
      </sheetData>
      <sheetData sheetId="3">
        <row r="3">
          <cell r="A3" t="str">
            <v>3</v>
          </cell>
          <cell r="B3" t="str">
            <v>Rashodi poslovanja</v>
          </cell>
          <cell r="C3">
            <v>364486.24</v>
          </cell>
          <cell r="D3">
            <v>1493404</v>
          </cell>
          <cell r="E3">
            <v>1493404</v>
          </cell>
          <cell r="F3">
            <v>506506.33</v>
          </cell>
        </row>
        <row r="4">
          <cell r="A4" t="str">
            <v>4</v>
          </cell>
          <cell r="B4" t="str">
            <v>Rashodi za nabavu nefinancijske imovine</v>
          </cell>
          <cell r="C4">
            <v>10816.43</v>
          </cell>
          <cell r="D4">
            <v>254650</v>
          </cell>
          <cell r="E4">
            <v>254650</v>
          </cell>
          <cell r="F4">
            <v>5331.52</v>
          </cell>
        </row>
      </sheetData>
      <sheetData sheetId="4">
        <row r="3">
          <cell r="C3">
            <v>1211100</v>
          </cell>
          <cell r="D3">
            <v>1211100</v>
          </cell>
          <cell r="E3">
            <v>445632.53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3:L37"/>
  <sheetViews>
    <sheetView workbookViewId="0">
      <selection activeCell="S21" sqref="S21"/>
    </sheetView>
  </sheetViews>
  <sheetFormatPr defaultRowHeight="11.25" x14ac:dyDescent="0.2"/>
  <cols>
    <col min="1" max="5" width="9.140625" style="49"/>
    <col min="6" max="6" width="13.7109375" style="49" customWidth="1"/>
    <col min="7" max="7" width="22" style="73" customWidth="1"/>
    <col min="8" max="9" width="25.140625" style="74" customWidth="1"/>
    <col min="10" max="10" width="25.140625" style="73" customWidth="1"/>
    <col min="11" max="12" width="12.28515625" style="73" customWidth="1"/>
    <col min="13" max="261" width="9.140625" style="49"/>
    <col min="262" max="262" width="13.7109375" style="49" customWidth="1"/>
    <col min="263" max="263" width="22" style="49" customWidth="1"/>
    <col min="264" max="266" width="25.140625" style="49" customWidth="1"/>
    <col min="267" max="268" width="12.28515625" style="49" customWidth="1"/>
    <col min="269" max="517" width="9.140625" style="49"/>
    <col min="518" max="518" width="13.7109375" style="49" customWidth="1"/>
    <col min="519" max="519" width="22" style="49" customWidth="1"/>
    <col min="520" max="522" width="25.140625" style="49" customWidth="1"/>
    <col min="523" max="524" width="12.28515625" style="49" customWidth="1"/>
    <col min="525" max="773" width="9.140625" style="49"/>
    <col min="774" max="774" width="13.7109375" style="49" customWidth="1"/>
    <col min="775" max="775" width="22" style="49" customWidth="1"/>
    <col min="776" max="778" width="25.140625" style="49" customWidth="1"/>
    <col min="779" max="780" width="12.28515625" style="49" customWidth="1"/>
    <col min="781" max="1029" width="9.140625" style="49"/>
    <col min="1030" max="1030" width="13.7109375" style="49" customWidth="1"/>
    <col min="1031" max="1031" width="22" style="49" customWidth="1"/>
    <col min="1032" max="1034" width="25.140625" style="49" customWidth="1"/>
    <col min="1035" max="1036" width="12.28515625" style="49" customWidth="1"/>
    <col min="1037" max="1285" width="9.140625" style="49"/>
    <col min="1286" max="1286" width="13.7109375" style="49" customWidth="1"/>
    <col min="1287" max="1287" width="22" style="49" customWidth="1"/>
    <col min="1288" max="1290" width="25.140625" style="49" customWidth="1"/>
    <col min="1291" max="1292" width="12.28515625" style="49" customWidth="1"/>
    <col min="1293" max="1541" width="9.140625" style="49"/>
    <col min="1542" max="1542" width="13.7109375" style="49" customWidth="1"/>
    <col min="1543" max="1543" width="22" style="49" customWidth="1"/>
    <col min="1544" max="1546" width="25.140625" style="49" customWidth="1"/>
    <col min="1547" max="1548" width="12.28515625" style="49" customWidth="1"/>
    <col min="1549" max="1797" width="9.140625" style="49"/>
    <col min="1798" max="1798" width="13.7109375" style="49" customWidth="1"/>
    <col min="1799" max="1799" width="22" style="49" customWidth="1"/>
    <col min="1800" max="1802" width="25.140625" style="49" customWidth="1"/>
    <col min="1803" max="1804" width="12.28515625" style="49" customWidth="1"/>
    <col min="1805" max="2053" width="9.140625" style="49"/>
    <col min="2054" max="2054" width="13.7109375" style="49" customWidth="1"/>
    <col min="2055" max="2055" width="22" style="49" customWidth="1"/>
    <col min="2056" max="2058" width="25.140625" style="49" customWidth="1"/>
    <col min="2059" max="2060" width="12.28515625" style="49" customWidth="1"/>
    <col min="2061" max="2309" width="9.140625" style="49"/>
    <col min="2310" max="2310" width="13.7109375" style="49" customWidth="1"/>
    <col min="2311" max="2311" width="22" style="49" customWidth="1"/>
    <col min="2312" max="2314" width="25.140625" style="49" customWidth="1"/>
    <col min="2315" max="2316" width="12.28515625" style="49" customWidth="1"/>
    <col min="2317" max="2565" width="9.140625" style="49"/>
    <col min="2566" max="2566" width="13.7109375" style="49" customWidth="1"/>
    <col min="2567" max="2567" width="22" style="49" customWidth="1"/>
    <col min="2568" max="2570" width="25.140625" style="49" customWidth="1"/>
    <col min="2571" max="2572" width="12.28515625" style="49" customWidth="1"/>
    <col min="2573" max="2821" width="9.140625" style="49"/>
    <col min="2822" max="2822" width="13.7109375" style="49" customWidth="1"/>
    <col min="2823" max="2823" width="22" style="49" customWidth="1"/>
    <col min="2824" max="2826" width="25.140625" style="49" customWidth="1"/>
    <col min="2827" max="2828" width="12.28515625" style="49" customWidth="1"/>
    <col min="2829" max="3077" width="9.140625" style="49"/>
    <col min="3078" max="3078" width="13.7109375" style="49" customWidth="1"/>
    <col min="3079" max="3079" width="22" style="49" customWidth="1"/>
    <col min="3080" max="3082" width="25.140625" style="49" customWidth="1"/>
    <col min="3083" max="3084" width="12.28515625" style="49" customWidth="1"/>
    <col min="3085" max="3333" width="9.140625" style="49"/>
    <col min="3334" max="3334" width="13.7109375" style="49" customWidth="1"/>
    <col min="3335" max="3335" width="22" style="49" customWidth="1"/>
    <col min="3336" max="3338" width="25.140625" style="49" customWidth="1"/>
    <col min="3339" max="3340" width="12.28515625" style="49" customWidth="1"/>
    <col min="3341" max="3589" width="9.140625" style="49"/>
    <col min="3590" max="3590" width="13.7109375" style="49" customWidth="1"/>
    <col min="3591" max="3591" width="22" style="49" customWidth="1"/>
    <col min="3592" max="3594" width="25.140625" style="49" customWidth="1"/>
    <col min="3595" max="3596" width="12.28515625" style="49" customWidth="1"/>
    <col min="3597" max="3845" width="9.140625" style="49"/>
    <col min="3846" max="3846" width="13.7109375" style="49" customWidth="1"/>
    <col min="3847" max="3847" width="22" style="49" customWidth="1"/>
    <col min="3848" max="3850" width="25.140625" style="49" customWidth="1"/>
    <col min="3851" max="3852" width="12.28515625" style="49" customWidth="1"/>
    <col min="3853" max="4101" width="9.140625" style="49"/>
    <col min="4102" max="4102" width="13.7109375" style="49" customWidth="1"/>
    <col min="4103" max="4103" width="22" style="49" customWidth="1"/>
    <col min="4104" max="4106" width="25.140625" style="49" customWidth="1"/>
    <col min="4107" max="4108" width="12.28515625" style="49" customWidth="1"/>
    <col min="4109" max="4357" width="9.140625" style="49"/>
    <col min="4358" max="4358" width="13.7109375" style="49" customWidth="1"/>
    <col min="4359" max="4359" width="22" style="49" customWidth="1"/>
    <col min="4360" max="4362" width="25.140625" style="49" customWidth="1"/>
    <col min="4363" max="4364" width="12.28515625" style="49" customWidth="1"/>
    <col min="4365" max="4613" width="9.140625" style="49"/>
    <col min="4614" max="4614" width="13.7109375" style="49" customWidth="1"/>
    <col min="4615" max="4615" width="22" style="49" customWidth="1"/>
    <col min="4616" max="4618" width="25.140625" style="49" customWidth="1"/>
    <col min="4619" max="4620" width="12.28515625" style="49" customWidth="1"/>
    <col min="4621" max="4869" width="9.140625" style="49"/>
    <col min="4870" max="4870" width="13.7109375" style="49" customWidth="1"/>
    <col min="4871" max="4871" width="22" style="49" customWidth="1"/>
    <col min="4872" max="4874" width="25.140625" style="49" customWidth="1"/>
    <col min="4875" max="4876" width="12.28515625" style="49" customWidth="1"/>
    <col min="4877" max="5125" width="9.140625" style="49"/>
    <col min="5126" max="5126" width="13.7109375" style="49" customWidth="1"/>
    <col min="5127" max="5127" width="22" style="49" customWidth="1"/>
    <col min="5128" max="5130" width="25.140625" style="49" customWidth="1"/>
    <col min="5131" max="5132" width="12.28515625" style="49" customWidth="1"/>
    <col min="5133" max="5381" width="9.140625" style="49"/>
    <col min="5382" max="5382" width="13.7109375" style="49" customWidth="1"/>
    <col min="5383" max="5383" width="22" style="49" customWidth="1"/>
    <col min="5384" max="5386" width="25.140625" style="49" customWidth="1"/>
    <col min="5387" max="5388" width="12.28515625" style="49" customWidth="1"/>
    <col min="5389" max="5637" width="9.140625" style="49"/>
    <col min="5638" max="5638" width="13.7109375" style="49" customWidth="1"/>
    <col min="5639" max="5639" width="22" style="49" customWidth="1"/>
    <col min="5640" max="5642" width="25.140625" style="49" customWidth="1"/>
    <col min="5643" max="5644" width="12.28515625" style="49" customWidth="1"/>
    <col min="5645" max="5893" width="9.140625" style="49"/>
    <col min="5894" max="5894" width="13.7109375" style="49" customWidth="1"/>
    <col min="5895" max="5895" width="22" style="49" customWidth="1"/>
    <col min="5896" max="5898" width="25.140625" style="49" customWidth="1"/>
    <col min="5899" max="5900" width="12.28515625" style="49" customWidth="1"/>
    <col min="5901" max="6149" width="9.140625" style="49"/>
    <col min="6150" max="6150" width="13.7109375" style="49" customWidth="1"/>
    <col min="6151" max="6151" width="22" style="49" customWidth="1"/>
    <col min="6152" max="6154" width="25.140625" style="49" customWidth="1"/>
    <col min="6155" max="6156" width="12.28515625" style="49" customWidth="1"/>
    <col min="6157" max="6405" width="9.140625" style="49"/>
    <col min="6406" max="6406" width="13.7109375" style="49" customWidth="1"/>
    <col min="6407" max="6407" width="22" style="49" customWidth="1"/>
    <col min="6408" max="6410" width="25.140625" style="49" customWidth="1"/>
    <col min="6411" max="6412" width="12.28515625" style="49" customWidth="1"/>
    <col min="6413" max="6661" width="9.140625" style="49"/>
    <col min="6662" max="6662" width="13.7109375" style="49" customWidth="1"/>
    <col min="6663" max="6663" width="22" style="49" customWidth="1"/>
    <col min="6664" max="6666" width="25.140625" style="49" customWidth="1"/>
    <col min="6667" max="6668" width="12.28515625" style="49" customWidth="1"/>
    <col min="6669" max="6917" width="9.140625" style="49"/>
    <col min="6918" max="6918" width="13.7109375" style="49" customWidth="1"/>
    <col min="6919" max="6919" width="22" style="49" customWidth="1"/>
    <col min="6920" max="6922" width="25.140625" style="49" customWidth="1"/>
    <col min="6923" max="6924" width="12.28515625" style="49" customWidth="1"/>
    <col min="6925" max="7173" width="9.140625" style="49"/>
    <col min="7174" max="7174" width="13.7109375" style="49" customWidth="1"/>
    <col min="7175" max="7175" width="22" style="49" customWidth="1"/>
    <col min="7176" max="7178" width="25.140625" style="49" customWidth="1"/>
    <col min="7179" max="7180" width="12.28515625" style="49" customWidth="1"/>
    <col min="7181" max="7429" width="9.140625" style="49"/>
    <col min="7430" max="7430" width="13.7109375" style="49" customWidth="1"/>
    <col min="7431" max="7431" width="22" style="49" customWidth="1"/>
    <col min="7432" max="7434" width="25.140625" style="49" customWidth="1"/>
    <col min="7435" max="7436" width="12.28515625" style="49" customWidth="1"/>
    <col min="7437" max="7685" width="9.140625" style="49"/>
    <col min="7686" max="7686" width="13.7109375" style="49" customWidth="1"/>
    <col min="7687" max="7687" width="22" style="49" customWidth="1"/>
    <col min="7688" max="7690" width="25.140625" style="49" customWidth="1"/>
    <col min="7691" max="7692" width="12.28515625" style="49" customWidth="1"/>
    <col min="7693" max="7941" width="9.140625" style="49"/>
    <col min="7942" max="7942" width="13.7109375" style="49" customWidth="1"/>
    <col min="7943" max="7943" width="22" style="49" customWidth="1"/>
    <col min="7944" max="7946" width="25.140625" style="49" customWidth="1"/>
    <col min="7947" max="7948" width="12.28515625" style="49" customWidth="1"/>
    <col min="7949" max="8197" width="9.140625" style="49"/>
    <col min="8198" max="8198" width="13.7109375" style="49" customWidth="1"/>
    <col min="8199" max="8199" width="22" style="49" customWidth="1"/>
    <col min="8200" max="8202" width="25.140625" style="49" customWidth="1"/>
    <col min="8203" max="8204" width="12.28515625" style="49" customWidth="1"/>
    <col min="8205" max="8453" width="9.140625" style="49"/>
    <col min="8454" max="8454" width="13.7109375" style="49" customWidth="1"/>
    <col min="8455" max="8455" width="22" style="49" customWidth="1"/>
    <col min="8456" max="8458" width="25.140625" style="49" customWidth="1"/>
    <col min="8459" max="8460" width="12.28515625" style="49" customWidth="1"/>
    <col min="8461" max="8709" width="9.140625" style="49"/>
    <col min="8710" max="8710" width="13.7109375" style="49" customWidth="1"/>
    <col min="8711" max="8711" width="22" style="49" customWidth="1"/>
    <col min="8712" max="8714" width="25.140625" style="49" customWidth="1"/>
    <col min="8715" max="8716" width="12.28515625" style="49" customWidth="1"/>
    <col min="8717" max="8965" width="9.140625" style="49"/>
    <col min="8966" max="8966" width="13.7109375" style="49" customWidth="1"/>
    <col min="8967" max="8967" width="22" style="49" customWidth="1"/>
    <col min="8968" max="8970" width="25.140625" style="49" customWidth="1"/>
    <col min="8971" max="8972" width="12.28515625" style="49" customWidth="1"/>
    <col min="8973" max="9221" width="9.140625" style="49"/>
    <col min="9222" max="9222" width="13.7109375" style="49" customWidth="1"/>
    <col min="9223" max="9223" width="22" style="49" customWidth="1"/>
    <col min="9224" max="9226" width="25.140625" style="49" customWidth="1"/>
    <col min="9227" max="9228" width="12.28515625" style="49" customWidth="1"/>
    <col min="9229" max="9477" width="9.140625" style="49"/>
    <col min="9478" max="9478" width="13.7109375" style="49" customWidth="1"/>
    <col min="9479" max="9479" width="22" style="49" customWidth="1"/>
    <col min="9480" max="9482" width="25.140625" style="49" customWidth="1"/>
    <col min="9483" max="9484" width="12.28515625" style="49" customWidth="1"/>
    <col min="9485" max="9733" width="9.140625" style="49"/>
    <col min="9734" max="9734" width="13.7109375" style="49" customWidth="1"/>
    <col min="9735" max="9735" width="22" style="49" customWidth="1"/>
    <col min="9736" max="9738" width="25.140625" style="49" customWidth="1"/>
    <col min="9739" max="9740" width="12.28515625" style="49" customWidth="1"/>
    <col min="9741" max="9989" width="9.140625" style="49"/>
    <col min="9990" max="9990" width="13.7109375" style="49" customWidth="1"/>
    <col min="9991" max="9991" width="22" style="49" customWidth="1"/>
    <col min="9992" max="9994" width="25.140625" style="49" customWidth="1"/>
    <col min="9995" max="9996" width="12.28515625" style="49" customWidth="1"/>
    <col min="9997" max="10245" width="9.140625" style="49"/>
    <col min="10246" max="10246" width="13.7109375" style="49" customWidth="1"/>
    <col min="10247" max="10247" width="22" style="49" customWidth="1"/>
    <col min="10248" max="10250" width="25.140625" style="49" customWidth="1"/>
    <col min="10251" max="10252" width="12.28515625" style="49" customWidth="1"/>
    <col min="10253" max="10501" width="9.140625" style="49"/>
    <col min="10502" max="10502" width="13.7109375" style="49" customWidth="1"/>
    <col min="10503" max="10503" width="22" style="49" customWidth="1"/>
    <col min="10504" max="10506" width="25.140625" style="49" customWidth="1"/>
    <col min="10507" max="10508" width="12.28515625" style="49" customWidth="1"/>
    <col min="10509" max="10757" width="9.140625" style="49"/>
    <col min="10758" max="10758" width="13.7109375" style="49" customWidth="1"/>
    <col min="10759" max="10759" width="22" style="49" customWidth="1"/>
    <col min="10760" max="10762" width="25.140625" style="49" customWidth="1"/>
    <col min="10763" max="10764" width="12.28515625" style="49" customWidth="1"/>
    <col min="10765" max="11013" width="9.140625" style="49"/>
    <col min="11014" max="11014" width="13.7109375" style="49" customWidth="1"/>
    <col min="11015" max="11015" width="22" style="49" customWidth="1"/>
    <col min="11016" max="11018" width="25.140625" style="49" customWidth="1"/>
    <col min="11019" max="11020" width="12.28515625" style="49" customWidth="1"/>
    <col min="11021" max="11269" width="9.140625" style="49"/>
    <col min="11270" max="11270" width="13.7109375" style="49" customWidth="1"/>
    <col min="11271" max="11271" width="22" style="49" customWidth="1"/>
    <col min="11272" max="11274" width="25.140625" style="49" customWidth="1"/>
    <col min="11275" max="11276" width="12.28515625" style="49" customWidth="1"/>
    <col min="11277" max="11525" width="9.140625" style="49"/>
    <col min="11526" max="11526" width="13.7109375" style="49" customWidth="1"/>
    <col min="11527" max="11527" width="22" style="49" customWidth="1"/>
    <col min="11528" max="11530" width="25.140625" style="49" customWidth="1"/>
    <col min="11531" max="11532" width="12.28515625" style="49" customWidth="1"/>
    <col min="11533" max="11781" width="9.140625" style="49"/>
    <col min="11782" max="11782" width="13.7109375" style="49" customWidth="1"/>
    <col min="11783" max="11783" width="22" style="49" customWidth="1"/>
    <col min="11784" max="11786" width="25.140625" style="49" customWidth="1"/>
    <col min="11787" max="11788" width="12.28515625" style="49" customWidth="1"/>
    <col min="11789" max="12037" width="9.140625" style="49"/>
    <col min="12038" max="12038" width="13.7109375" style="49" customWidth="1"/>
    <col min="12039" max="12039" width="22" style="49" customWidth="1"/>
    <col min="12040" max="12042" width="25.140625" style="49" customWidth="1"/>
    <col min="12043" max="12044" width="12.28515625" style="49" customWidth="1"/>
    <col min="12045" max="12293" width="9.140625" style="49"/>
    <col min="12294" max="12294" width="13.7109375" style="49" customWidth="1"/>
    <col min="12295" max="12295" width="22" style="49" customWidth="1"/>
    <col min="12296" max="12298" width="25.140625" style="49" customWidth="1"/>
    <col min="12299" max="12300" width="12.28515625" style="49" customWidth="1"/>
    <col min="12301" max="12549" width="9.140625" style="49"/>
    <col min="12550" max="12550" width="13.7109375" style="49" customWidth="1"/>
    <col min="12551" max="12551" width="22" style="49" customWidth="1"/>
    <col min="12552" max="12554" width="25.140625" style="49" customWidth="1"/>
    <col min="12555" max="12556" width="12.28515625" style="49" customWidth="1"/>
    <col min="12557" max="12805" width="9.140625" style="49"/>
    <col min="12806" max="12806" width="13.7109375" style="49" customWidth="1"/>
    <col min="12807" max="12807" width="22" style="49" customWidth="1"/>
    <col min="12808" max="12810" width="25.140625" style="49" customWidth="1"/>
    <col min="12811" max="12812" width="12.28515625" style="49" customWidth="1"/>
    <col min="12813" max="13061" width="9.140625" style="49"/>
    <col min="13062" max="13062" width="13.7109375" style="49" customWidth="1"/>
    <col min="13063" max="13063" width="22" style="49" customWidth="1"/>
    <col min="13064" max="13066" width="25.140625" style="49" customWidth="1"/>
    <col min="13067" max="13068" width="12.28515625" style="49" customWidth="1"/>
    <col min="13069" max="13317" width="9.140625" style="49"/>
    <col min="13318" max="13318" width="13.7109375" style="49" customWidth="1"/>
    <col min="13319" max="13319" width="22" style="49" customWidth="1"/>
    <col min="13320" max="13322" width="25.140625" style="49" customWidth="1"/>
    <col min="13323" max="13324" width="12.28515625" style="49" customWidth="1"/>
    <col min="13325" max="13573" width="9.140625" style="49"/>
    <col min="13574" max="13574" width="13.7109375" style="49" customWidth="1"/>
    <col min="13575" max="13575" width="22" style="49" customWidth="1"/>
    <col min="13576" max="13578" width="25.140625" style="49" customWidth="1"/>
    <col min="13579" max="13580" width="12.28515625" style="49" customWidth="1"/>
    <col min="13581" max="13829" width="9.140625" style="49"/>
    <col min="13830" max="13830" width="13.7109375" style="49" customWidth="1"/>
    <col min="13831" max="13831" width="22" style="49" customWidth="1"/>
    <col min="13832" max="13834" width="25.140625" style="49" customWidth="1"/>
    <col min="13835" max="13836" width="12.28515625" style="49" customWidth="1"/>
    <col min="13837" max="14085" width="9.140625" style="49"/>
    <col min="14086" max="14086" width="13.7109375" style="49" customWidth="1"/>
    <col min="14087" max="14087" width="22" style="49" customWidth="1"/>
    <col min="14088" max="14090" width="25.140625" style="49" customWidth="1"/>
    <col min="14091" max="14092" width="12.28515625" style="49" customWidth="1"/>
    <col min="14093" max="14341" width="9.140625" style="49"/>
    <col min="14342" max="14342" width="13.7109375" style="49" customWidth="1"/>
    <col min="14343" max="14343" width="22" style="49" customWidth="1"/>
    <col min="14344" max="14346" width="25.140625" style="49" customWidth="1"/>
    <col min="14347" max="14348" width="12.28515625" style="49" customWidth="1"/>
    <col min="14349" max="14597" width="9.140625" style="49"/>
    <col min="14598" max="14598" width="13.7109375" style="49" customWidth="1"/>
    <col min="14599" max="14599" width="22" style="49" customWidth="1"/>
    <col min="14600" max="14602" width="25.140625" style="49" customWidth="1"/>
    <col min="14603" max="14604" width="12.28515625" style="49" customWidth="1"/>
    <col min="14605" max="14853" width="9.140625" style="49"/>
    <col min="14854" max="14854" width="13.7109375" style="49" customWidth="1"/>
    <col min="14855" max="14855" width="22" style="49" customWidth="1"/>
    <col min="14856" max="14858" width="25.140625" style="49" customWidth="1"/>
    <col min="14859" max="14860" width="12.28515625" style="49" customWidth="1"/>
    <col min="14861" max="15109" width="9.140625" style="49"/>
    <col min="15110" max="15110" width="13.7109375" style="49" customWidth="1"/>
    <col min="15111" max="15111" width="22" style="49" customWidth="1"/>
    <col min="15112" max="15114" width="25.140625" style="49" customWidth="1"/>
    <col min="15115" max="15116" width="12.28515625" style="49" customWidth="1"/>
    <col min="15117" max="15365" width="9.140625" style="49"/>
    <col min="15366" max="15366" width="13.7109375" style="49" customWidth="1"/>
    <col min="15367" max="15367" width="22" style="49" customWidth="1"/>
    <col min="15368" max="15370" width="25.140625" style="49" customWidth="1"/>
    <col min="15371" max="15372" width="12.28515625" style="49" customWidth="1"/>
    <col min="15373" max="15621" width="9.140625" style="49"/>
    <col min="15622" max="15622" width="13.7109375" style="49" customWidth="1"/>
    <col min="15623" max="15623" width="22" style="49" customWidth="1"/>
    <col min="15624" max="15626" width="25.140625" style="49" customWidth="1"/>
    <col min="15627" max="15628" width="12.28515625" style="49" customWidth="1"/>
    <col min="15629" max="15877" width="9.140625" style="49"/>
    <col min="15878" max="15878" width="13.7109375" style="49" customWidth="1"/>
    <col min="15879" max="15879" width="22" style="49" customWidth="1"/>
    <col min="15880" max="15882" width="25.140625" style="49" customWidth="1"/>
    <col min="15883" max="15884" width="12.28515625" style="49" customWidth="1"/>
    <col min="15885" max="16133" width="9.140625" style="49"/>
    <col min="16134" max="16134" width="13.7109375" style="49" customWidth="1"/>
    <col min="16135" max="16135" width="22" style="49" customWidth="1"/>
    <col min="16136" max="16138" width="25.140625" style="49" customWidth="1"/>
    <col min="16139" max="16140" width="12.28515625" style="49" customWidth="1"/>
    <col min="16141" max="16384" width="9.140625" style="49"/>
  </cols>
  <sheetData>
    <row r="3" spans="1:12" ht="12.75" x14ac:dyDescent="0.2">
      <c r="A3" s="139" t="s">
        <v>156</v>
      </c>
      <c r="B3" s="139"/>
      <c r="C3" s="139"/>
      <c r="D3" s="139"/>
      <c r="E3" s="139"/>
      <c r="F3" s="139"/>
    </row>
    <row r="4" spans="1:12" ht="12.75" x14ac:dyDescent="0.2">
      <c r="A4" s="139" t="s">
        <v>157</v>
      </c>
      <c r="B4" s="139"/>
      <c r="C4" s="139"/>
      <c r="D4" s="139"/>
      <c r="E4" s="116"/>
      <c r="F4" s="116"/>
    </row>
    <row r="5" spans="1:12" ht="12.75" x14ac:dyDescent="0.2">
      <c r="A5" s="134"/>
      <c r="B5" s="134"/>
      <c r="C5" s="134"/>
      <c r="D5" s="116"/>
      <c r="E5" s="116"/>
      <c r="F5" s="116"/>
    </row>
    <row r="6" spans="1:12" ht="12.75" x14ac:dyDescent="0.2">
      <c r="A6" s="140" t="s">
        <v>178</v>
      </c>
      <c r="B6" s="140"/>
      <c r="C6" s="140"/>
      <c r="D6" s="116"/>
      <c r="E6" s="116"/>
      <c r="F6" s="116"/>
    </row>
    <row r="7" spans="1:12" ht="12.75" x14ac:dyDescent="0.2">
      <c r="A7" s="134" t="s">
        <v>179</v>
      </c>
      <c r="B7" s="134"/>
      <c r="C7" s="134"/>
    </row>
    <row r="8" spans="1:12" ht="12.75" x14ac:dyDescent="0.2">
      <c r="A8" s="134" t="s">
        <v>180</v>
      </c>
      <c r="B8" s="134"/>
      <c r="C8" s="134"/>
    </row>
    <row r="9" spans="1:12" ht="34.5" customHeight="1" x14ac:dyDescent="0.2">
      <c r="B9" s="154" t="s">
        <v>164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18" x14ac:dyDescent="0.2">
      <c r="B10" s="50"/>
      <c r="C10" s="50"/>
      <c r="D10" s="50"/>
      <c r="E10" s="50"/>
      <c r="F10" s="50"/>
      <c r="G10" s="51"/>
      <c r="H10" s="52"/>
      <c r="I10" s="52"/>
      <c r="J10" s="51"/>
      <c r="K10" s="51"/>
      <c r="L10" s="51"/>
    </row>
    <row r="11" spans="1:12" ht="15.75" customHeight="1" x14ac:dyDescent="0.2">
      <c r="B11" s="154" t="s">
        <v>12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2" ht="18" x14ac:dyDescent="0.2">
      <c r="B12" s="50"/>
      <c r="C12" s="50"/>
      <c r="D12" s="50"/>
      <c r="E12" s="50"/>
      <c r="F12" s="50"/>
      <c r="G12" s="51"/>
      <c r="H12" s="52"/>
      <c r="I12" s="52"/>
      <c r="J12" s="51"/>
      <c r="K12" s="51"/>
      <c r="L12" s="51"/>
    </row>
    <row r="13" spans="1:12" ht="15.75" customHeight="1" x14ac:dyDescent="0.2">
      <c r="B13" s="154" t="s">
        <v>47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</row>
    <row r="14" spans="1:12" ht="15.75" x14ac:dyDescent="0.2">
      <c r="B14" s="48"/>
      <c r="C14" s="48"/>
      <c r="D14" s="48"/>
      <c r="E14" s="48"/>
      <c r="F14" s="48"/>
      <c r="G14" s="53"/>
      <c r="H14" s="54"/>
      <c r="I14" s="54"/>
      <c r="J14" s="53"/>
      <c r="K14" s="53"/>
      <c r="L14" s="53"/>
    </row>
    <row r="15" spans="1:12" ht="18" x14ac:dyDescent="0.2">
      <c r="B15" s="155" t="s">
        <v>55</v>
      </c>
      <c r="C15" s="155"/>
      <c r="D15" s="155"/>
      <c r="E15" s="155"/>
      <c r="F15" s="155"/>
      <c r="G15" s="55"/>
      <c r="H15" s="56"/>
      <c r="I15" s="56"/>
      <c r="J15" s="57"/>
      <c r="K15" s="58"/>
      <c r="L15" s="58"/>
    </row>
    <row r="16" spans="1:12" ht="42" customHeight="1" x14ac:dyDescent="0.2">
      <c r="B16" s="156" t="s">
        <v>8</v>
      </c>
      <c r="C16" s="156"/>
      <c r="D16" s="156"/>
      <c r="E16" s="156"/>
      <c r="F16" s="156"/>
      <c r="G16" s="59" t="s">
        <v>158</v>
      </c>
      <c r="H16" s="60" t="s">
        <v>165</v>
      </c>
      <c r="I16" s="60" t="s">
        <v>166</v>
      </c>
      <c r="J16" s="59" t="s">
        <v>167</v>
      </c>
      <c r="K16" s="59" t="s">
        <v>20</v>
      </c>
      <c r="L16" s="59" t="s">
        <v>45</v>
      </c>
    </row>
    <row r="17" spans="2:12" x14ac:dyDescent="0.2">
      <c r="B17" s="153">
        <v>1</v>
      </c>
      <c r="C17" s="153"/>
      <c r="D17" s="153"/>
      <c r="E17" s="153"/>
      <c r="F17" s="153"/>
      <c r="G17" s="61">
        <v>2</v>
      </c>
      <c r="H17" s="61">
        <v>3</v>
      </c>
      <c r="I17" s="61">
        <v>4</v>
      </c>
      <c r="J17" s="61">
        <v>5</v>
      </c>
      <c r="K17" s="62" t="s">
        <v>32</v>
      </c>
      <c r="L17" s="62" t="s">
        <v>33</v>
      </c>
    </row>
    <row r="18" spans="2:12" ht="30" customHeight="1" x14ac:dyDescent="0.2">
      <c r="B18" s="162" t="s">
        <v>22</v>
      </c>
      <c r="C18" s="142"/>
      <c r="D18" s="142"/>
      <c r="E18" s="142"/>
      <c r="F18" s="144"/>
      <c r="G18" s="63">
        <v>432992.36</v>
      </c>
      <c r="H18" s="64">
        <f>IFERROR(VLOOKUP("6",[1]FP0002PRPV2!$B$5:$I$6,4,FALSE),0)+IFERROR([1]FP0002PRB!C3,0)</f>
        <v>1657504</v>
      </c>
      <c r="I18" s="64">
        <f>IFERROR(VLOOKUP("6",[1]FP0002PRPV2!$B$5:$I$6,5,FALSE),"")+IFERROR([1]FP0002PRB!D3,0)</f>
        <v>1657504</v>
      </c>
      <c r="J18" s="63">
        <f>IFERROR(VLOOKUP("6",[1]FP0002PRPV2!$B$5:$I$6,6,FALSE),"")+IFERROR([1]FP0002PRB!E3,0)</f>
        <v>570600.04</v>
      </c>
      <c r="K18" s="65">
        <f>IFERROR(J18/G18*100,"")</f>
        <v>131.7806254133445</v>
      </c>
      <c r="L18" s="65">
        <f>IFERROR(J18/I18*100,"")</f>
        <v>34.425258702241443</v>
      </c>
    </row>
    <row r="19" spans="2:12" ht="30" customHeight="1" x14ac:dyDescent="0.2">
      <c r="B19" s="143" t="s">
        <v>21</v>
      </c>
      <c r="C19" s="144"/>
      <c r="D19" s="144"/>
      <c r="E19" s="144"/>
      <c r="F19" s="144"/>
      <c r="G19" s="63">
        <f>IFERROR(VLOOKUP("7",[1]FP0002PRPV2!$B$5:$I$6,3,FALSE),0)</f>
        <v>0</v>
      </c>
      <c r="H19" s="64">
        <f>IFERROR(VLOOKUP("7",[1]FP0002PRPV2!$B$5:$I$6,4,FALSE),0)</f>
        <v>0</v>
      </c>
      <c r="I19" s="64">
        <f>IFERROR(VLOOKUP("7",[1]FP0002PRPV2!$B$5:$I$6,5,FALSE),0)</f>
        <v>0</v>
      </c>
      <c r="J19" s="63">
        <f>IFERROR(VLOOKUP("7",[1]FP0002PRPV2!$B$5:$I$6,6,FALSE),0)</f>
        <v>0</v>
      </c>
      <c r="K19" s="65" t="str">
        <f t="shared" ref="K19:K24" si="0">IFERROR(J19/G19*100,"")</f>
        <v/>
      </c>
      <c r="L19" s="65" t="str">
        <f t="shared" ref="L19:L24" si="1">IFERROR(J19/I19*100,"")</f>
        <v/>
      </c>
    </row>
    <row r="20" spans="2:12" ht="12.75" x14ac:dyDescent="0.2">
      <c r="B20" s="163" t="s">
        <v>0</v>
      </c>
      <c r="C20" s="158"/>
      <c r="D20" s="158"/>
      <c r="E20" s="158"/>
      <c r="F20" s="164"/>
      <c r="G20" s="75">
        <f>G18+G19</f>
        <v>432992.36</v>
      </c>
      <c r="H20" s="76">
        <f>H18+H19</f>
        <v>1657504</v>
      </c>
      <c r="I20" s="76">
        <f>I18+I19</f>
        <v>1657504</v>
      </c>
      <c r="J20" s="75">
        <f>J18+J19</f>
        <v>570600.04</v>
      </c>
      <c r="K20" s="77">
        <f t="shared" si="0"/>
        <v>131.7806254133445</v>
      </c>
      <c r="L20" s="77">
        <f t="shared" si="1"/>
        <v>34.425258702241443</v>
      </c>
    </row>
    <row r="21" spans="2:12" ht="30" customHeight="1" x14ac:dyDescent="0.2">
      <c r="B21" s="141" t="s">
        <v>23</v>
      </c>
      <c r="C21" s="142"/>
      <c r="D21" s="142"/>
      <c r="E21" s="142"/>
      <c r="F21" s="142"/>
      <c r="G21" s="63">
        <f>IFERROR(VLOOKUP("3",[1]FP0002PRR!$A$3:$F$7,3,FALSE),0)</f>
        <v>364486.24</v>
      </c>
      <c r="H21" s="64">
        <f>IFERROR(VLOOKUP("3",[1]FP0002PRR!$A$3:$F$7,4,FALSE),0)</f>
        <v>1493404</v>
      </c>
      <c r="I21" s="64">
        <f>IFERROR(VLOOKUP("3",[1]FP0002PRR!$A$3:$F$7,5,FALSE),0)</f>
        <v>1493404</v>
      </c>
      <c r="J21" s="63">
        <f>IFERROR(VLOOKUP("3",[1]FP0002PRR!$A$3:$F$7,6,FALSE),0)</f>
        <v>506506.33</v>
      </c>
      <c r="K21" s="66">
        <f t="shared" si="0"/>
        <v>138.96445857599454</v>
      </c>
      <c r="L21" s="66">
        <f t="shared" si="1"/>
        <v>33.916229633776261</v>
      </c>
    </row>
    <row r="22" spans="2:12" ht="30" customHeight="1" x14ac:dyDescent="0.2">
      <c r="B22" s="143" t="s">
        <v>24</v>
      </c>
      <c r="C22" s="144"/>
      <c r="D22" s="144"/>
      <c r="E22" s="144"/>
      <c r="F22" s="144"/>
      <c r="G22" s="63">
        <v>10816.43</v>
      </c>
      <c r="H22" s="64">
        <f>IFERROR(VLOOKUP("4",[1]FP0002PRR!$A$3:$F$7,4,FALSE),0)</f>
        <v>254650</v>
      </c>
      <c r="I22" s="64">
        <f>IFERROR(VLOOKUP("4",[1]FP0002PRR!$A$3:$F$7,5,FALSE),0)</f>
        <v>254650</v>
      </c>
      <c r="J22" s="63">
        <f>IFERROR(VLOOKUP("4",[1]FP0002PRR!$A$3:$F$7,6,FALSE),0)</f>
        <v>5331.52</v>
      </c>
      <c r="K22" s="66">
        <f t="shared" si="0"/>
        <v>49.290939801764537</v>
      </c>
      <c r="L22" s="66">
        <f t="shared" si="1"/>
        <v>2.0936658158256432</v>
      </c>
    </row>
    <row r="23" spans="2:12" ht="12.75" x14ac:dyDescent="0.2">
      <c r="B23" s="150" t="s">
        <v>1</v>
      </c>
      <c r="C23" s="151"/>
      <c r="D23" s="151"/>
      <c r="E23" s="151"/>
      <c r="F23" s="152"/>
      <c r="G23" s="75">
        <f>G21+G22</f>
        <v>375302.67</v>
      </c>
      <c r="H23" s="76">
        <f>H21+H22</f>
        <v>1748054</v>
      </c>
      <c r="I23" s="76">
        <f>I21+I22</f>
        <v>1748054</v>
      </c>
      <c r="J23" s="75">
        <f>J21+J22</f>
        <v>511837.85000000003</v>
      </c>
      <c r="K23" s="77">
        <f t="shared" si="0"/>
        <v>136.38001829296874</v>
      </c>
      <c r="L23" s="77">
        <f t="shared" si="1"/>
        <v>29.280436988788676</v>
      </c>
    </row>
    <row r="24" spans="2:12" ht="12.75" x14ac:dyDescent="0.2">
      <c r="B24" s="157" t="s">
        <v>2</v>
      </c>
      <c r="C24" s="158"/>
      <c r="D24" s="158"/>
      <c r="E24" s="158"/>
      <c r="F24" s="158"/>
      <c r="G24" s="78">
        <f>G20-G23</f>
        <v>57689.69</v>
      </c>
      <c r="H24" s="79">
        <f>H20-H23</f>
        <v>-90550</v>
      </c>
      <c r="I24" s="79">
        <f>I20-I23</f>
        <v>-90550</v>
      </c>
      <c r="J24" s="78">
        <f>J20-J23</f>
        <v>58762.19</v>
      </c>
      <c r="K24" s="77">
        <f t="shared" si="0"/>
        <v>101.85908435285404</v>
      </c>
      <c r="L24" s="77">
        <f t="shared" si="1"/>
        <v>-64.894743235781334</v>
      </c>
    </row>
    <row r="25" spans="2:12" ht="8.25" customHeight="1" x14ac:dyDescent="0.2">
      <c r="B25" s="50"/>
      <c r="C25" s="115"/>
      <c r="D25" s="115"/>
      <c r="E25" s="115"/>
      <c r="F25" s="115"/>
      <c r="G25" s="112"/>
      <c r="H25" s="113"/>
      <c r="I25" s="113"/>
      <c r="J25" s="112"/>
      <c r="K25" s="114"/>
      <c r="L25" s="114"/>
    </row>
    <row r="26" spans="2:12" ht="13.5" customHeight="1" x14ac:dyDescent="0.2">
      <c r="B26" s="155" t="s">
        <v>52</v>
      </c>
      <c r="C26" s="155"/>
      <c r="D26" s="155"/>
      <c r="E26" s="155"/>
      <c r="F26" s="155"/>
      <c r="G26" s="112"/>
      <c r="H26" s="113"/>
      <c r="I26" s="113"/>
      <c r="J26" s="112"/>
      <c r="K26" s="114"/>
      <c r="L26" s="114"/>
    </row>
    <row r="27" spans="2:12" ht="42" customHeight="1" x14ac:dyDescent="0.2">
      <c r="B27" s="156" t="s">
        <v>8</v>
      </c>
      <c r="C27" s="156"/>
      <c r="D27" s="156"/>
      <c r="E27" s="156"/>
      <c r="F27" s="156"/>
      <c r="G27" s="59" t="s">
        <v>158</v>
      </c>
      <c r="H27" s="67" t="s">
        <v>165</v>
      </c>
      <c r="I27" s="67" t="s">
        <v>166</v>
      </c>
      <c r="J27" s="68" t="s">
        <v>167</v>
      </c>
      <c r="K27" s="68" t="s">
        <v>20</v>
      </c>
      <c r="L27" s="68" t="s">
        <v>45</v>
      </c>
    </row>
    <row r="28" spans="2:12" x14ac:dyDescent="0.2">
      <c r="B28" s="159">
        <v>1</v>
      </c>
      <c r="C28" s="160"/>
      <c r="D28" s="160"/>
      <c r="E28" s="160"/>
      <c r="F28" s="160"/>
      <c r="G28" s="61">
        <v>2</v>
      </c>
      <c r="H28" s="61">
        <v>3</v>
      </c>
      <c r="I28" s="61">
        <v>4</v>
      </c>
      <c r="J28" s="61">
        <v>5</v>
      </c>
      <c r="K28" s="62" t="s">
        <v>32</v>
      </c>
      <c r="L28" s="62" t="s">
        <v>33</v>
      </c>
    </row>
    <row r="29" spans="2:12" ht="30" customHeight="1" x14ac:dyDescent="0.2">
      <c r="B29" s="145" t="s">
        <v>25</v>
      </c>
      <c r="C29" s="161"/>
      <c r="D29" s="161"/>
      <c r="E29" s="161"/>
      <c r="F29" s="161"/>
      <c r="G29" s="63">
        <f>IFERROR(VLOOKUP("8",[1]FP0005PRV2!$A$3:$F$8,3,FALSE),0)</f>
        <v>0</v>
      </c>
      <c r="H29" s="64">
        <f>IFERROR(VLOOKUP("8",[1]FP0005PRV2!$A$3:$F$8,4,FALSE),0)</f>
        <v>0</v>
      </c>
      <c r="I29" s="64">
        <f>IFERROR(VLOOKUP("8",[1]FP0005PRV2!$A$3:$F$8,5,FALSE),0)</f>
        <v>0</v>
      </c>
      <c r="J29" s="63">
        <f>IFERROR(VLOOKUP("8",[1]FP0005PRV2!$A$3:$F$8,6,FALSE),0)</f>
        <v>0</v>
      </c>
      <c r="K29" s="69" t="str">
        <f t="shared" ref="K29:K34" si="2">IFERROR(J29/G29*100,"")</f>
        <v/>
      </c>
      <c r="L29" s="69" t="str">
        <f t="shared" ref="L29:L34" si="3">IFERROR(J29/I29*100,"")</f>
        <v/>
      </c>
    </row>
    <row r="30" spans="2:12" ht="30" customHeight="1" x14ac:dyDescent="0.2">
      <c r="B30" s="145" t="s">
        <v>26</v>
      </c>
      <c r="C30" s="146"/>
      <c r="D30" s="146"/>
      <c r="E30" s="146"/>
      <c r="F30" s="146"/>
      <c r="G30" s="63">
        <f>IFERROR(VLOOKUP("5",[1]FP0005PRV2!$A$3:$F$8,3,FALSE),0)</f>
        <v>0</v>
      </c>
      <c r="H30" s="64">
        <f>IFERROR(VLOOKUP("5",[1]FP0005PRV2!$A$3:$F$8,4,FALSE),0)</f>
        <v>0</v>
      </c>
      <c r="I30" s="64">
        <f>IFERROR(VLOOKUP("5",[1]FP0005PRV2!$A$3:$F$8,5,FALSE),0)</f>
        <v>0</v>
      </c>
      <c r="J30" s="63">
        <f>IFERROR(VLOOKUP("5",[1]FP0005PRV2!$A$3:$F$8,6,FALSE),0)</f>
        <v>0</v>
      </c>
      <c r="K30" s="69" t="str">
        <f t="shared" si="2"/>
        <v/>
      </c>
      <c r="L30" s="69" t="str">
        <f t="shared" si="3"/>
        <v/>
      </c>
    </row>
    <row r="31" spans="2:12" ht="12.75" x14ac:dyDescent="0.2">
      <c r="B31" s="136" t="s">
        <v>46</v>
      </c>
      <c r="C31" s="137"/>
      <c r="D31" s="137"/>
      <c r="E31" s="137"/>
      <c r="F31" s="138"/>
      <c r="G31" s="121">
        <f>G29-G30</f>
        <v>0</v>
      </c>
      <c r="H31" s="122">
        <f>H29-H30</f>
        <v>0</v>
      </c>
      <c r="I31" s="122">
        <f>I29-I30</f>
        <v>0</v>
      </c>
      <c r="J31" s="121">
        <f>J29-J30</f>
        <v>0</v>
      </c>
      <c r="K31" s="80" t="str">
        <f t="shared" si="2"/>
        <v/>
      </c>
      <c r="L31" s="80" t="str">
        <f t="shared" si="3"/>
        <v/>
      </c>
    </row>
    <row r="32" spans="2:12" ht="12.75" x14ac:dyDescent="0.2">
      <c r="B32" s="145" t="s">
        <v>14</v>
      </c>
      <c r="C32" s="146"/>
      <c r="D32" s="146"/>
      <c r="E32" s="146"/>
      <c r="F32" s="146"/>
      <c r="G32" s="119">
        <v>372006.57</v>
      </c>
      <c r="H32" s="120">
        <v>289307</v>
      </c>
      <c r="I32" s="120">
        <v>289307</v>
      </c>
      <c r="J32" s="119">
        <v>535918.69999999995</v>
      </c>
      <c r="K32" s="69">
        <f t="shared" si="2"/>
        <v>144.06162235252995</v>
      </c>
      <c r="L32" s="69">
        <f t="shared" si="3"/>
        <v>185.24221674553328</v>
      </c>
    </row>
    <row r="33" spans="2:12" ht="12.75" x14ac:dyDescent="0.2">
      <c r="B33" s="145" t="s">
        <v>51</v>
      </c>
      <c r="C33" s="146"/>
      <c r="D33" s="146"/>
      <c r="E33" s="146"/>
      <c r="F33" s="146"/>
      <c r="G33" s="119">
        <v>-429696.26</v>
      </c>
      <c r="H33" s="120">
        <v>-198757</v>
      </c>
      <c r="I33" s="120">
        <v>-198757</v>
      </c>
      <c r="J33" s="119">
        <v>-594680.89</v>
      </c>
      <c r="K33" s="69">
        <f t="shared" si="2"/>
        <v>138.39564021339166</v>
      </c>
      <c r="L33" s="69">
        <f t="shared" si="3"/>
        <v>299.1999728311456</v>
      </c>
    </row>
    <row r="34" spans="2:12" ht="12.75" x14ac:dyDescent="0.2">
      <c r="B34" s="147" t="s">
        <v>53</v>
      </c>
      <c r="C34" s="148"/>
      <c r="D34" s="148"/>
      <c r="E34" s="148"/>
      <c r="F34" s="149"/>
      <c r="G34" s="75">
        <f>+G31+G32+G33</f>
        <v>-57689.69</v>
      </c>
      <c r="H34" s="75">
        <f>+H31+H32+H33</f>
        <v>90550</v>
      </c>
      <c r="I34" s="75">
        <f>+I31+I32+I33</f>
        <v>90550</v>
      </c>
      <c r="J34" s="75">
        <f>+J31+J32+J33</f>
        <v>-58762.190000000061</v>
      </c>
      <c r="K34" s="80">
        <f t="shared" si="2"/>
        <v>101.85908435285414</v>
      </c>
      <c r="L34" s="80">
        <f t="shared" si="3"/>
        <v>-64.894743235781405</v>
      </c>
    </row>
    <row r="35" spans="2:12" ht="12.75" x14ac:dyDescent="0.2">
      <c r="B35" s="135" t="s">
        <v>54</v>
      </c>
      <c r="C35" s="135"/>
      <c r="D35" s="135"/>
      <c r="E35" s="135"/>
      <c r="F35" s="135"/>
      <c r="G35" s="78">
        <f>+G24+G34</f>
        <v>0</v>
      </c>
      <c r="H35" s="78">
        <f>+H24+H34</f>
        <v>0</v>
      </c>
      <c r="I35" s="78">
        <f>+I24+I34</f>
        <v>0</v>
      </c>
      <c r="J35" s="78">
        <f>+J24+J34</f>
        <v>-5.8207660913467407E-11</v>
      </c>
      <c r="K35" s="77"/>
      <c r="L35" s="77"/>
    </row>
    <row r="37" spans="2:12" ht="15" x14ac:dyDescent="0.2">
      <c r="B37" s="70"/>
      <c r="C37" s="70"/>
      <c r="D37" s="70"/>
      <c r="E37" s="70"/>
      <c r="F37" s="70"/>
      <c r="G37" s="71"/>
      <c r="H37" s="72"/>
      <c r="I37" s="72"/>
      <c r="J37" s="71"/>
      <c r="K37" s="71"/>
      <c r="L37" s="71"/>
    </row>
  </sheetData>
  <mergeCells count="26">
    <mergeCell ref="B28:F28"/>
    <mergeCell ref="B29:F29"/>
    <mergeCell ref="B18:F18"/>
    <mergeCell ref="B19:F19"/>
    <mergeCell ref="B20:F20"/>
    <mergeCell ref="B15:F15"/>
    <mergeCell ref="B16:F16"/>
    <mergeCell ref="B24:F24"/>
    <mergeCell ref="B26:F26"/>
    <mergeCell ref="B27:F27"/>
    <mergeCell ref="B35:F35"/>
    <mergeCell ref="B31:F31"/>
    <mergeCell ref="A3:F3"/>
    <mergeCell ref="A4:D4"/>
    <mergeCell ref="A6:C6"/>
    <mergeCell ref="B21:F21"/>
    <mergeCell ref="B22:F22"/>
    <mergeCell ref="B32:F32"/>
    <mergeCell ref="B33:F33"/>
    <mergeCell ref="B34:F34"/>
    <mergeCell ref="B30:F30"/>
    <mergeCell ref="B23:F23"/>
    <mergeCell ref="B17:F17"/>
    <mergeCell ref="B9:L9"/>
    <mergeCell ref="B11:L11"/>
    <mergeCell ref="B13:L13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1:L88"/>
  <sheetViews>
    <sheetView topLeftCell="A24" zoomScale="90" zoomScaleNormal="90" workbookViewId="0">
      <selection activeCell="R23" sqref="R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 customHeight="1" x14ac:dyDescent="0.25">
      <c r="B2" s="165" t="s">
        <v>12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ht="18" x14ac:dyDescent="0.25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2:12" ht="15.75" customHeight="1" x14ac:dyDescent="0.25">
      <c r="B4" s="165" t="s">
        <v>49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ht="18" x14ac:dyDescent="0.25">
      <c r="B5" s="1"/>
      <c r="C5" s="1"/>
      <c r="D5" s="1"/>
      <c r="E5" s="1"/>
      <c r="F5" s="1"/>
      <c r="G5" s="1"/>
      <c r="H5" s="1"/>
      <c r="I5" s="1"/>
      <c r="J5" s="2"/>
      <c r="K5" s="2"/>
      <c r="L5" s="2"/>
    </row>
    <row r="6" spans="2:12" ht="15.75" customHeight="1" x14ac:dyDescent="0.25">
      <c r="B6" s="165" t="s">
        <v>34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2:12" ht="18" x14ac:dyDescent="0.25">
      <c r="B7" s="1"/>
      <c r="C7" s="1"/>
      <c r="D7" s="1"/>
      <c r="E7" s="1"/>
      <c r="F7" s="1"/>
      <c r="G7" s="1"/>
      <c r="H7" s="1"/>
      <c r="I7" s="1"/>
      <c r="J7" s="2"/>
      <c r="K7" s="2"/>
      <c r="L7" s="2"/>
    </row>
    <row r="8" spans="2:12" ht="45" customHeight="1" x14ac:dyDescent="0.25">
      <c r="B8" s="169" t="s">
        <v>8</v>
      </c>
      <c r="C8" s="170"/>
      <c r="D8" s="170"/>
      <c r="E8" s="170"/>
      <c r="F8" s="171"/>
      <c r="G8" s="18" t="s">
        <v>159</v>
      </c>
      <c r="H8" s="18" t="s">
        <v>165</v>
      </c>
      <c r="I8" s="18" t="s">
        <v>166</v>
      </c>
      <c r="J8" s="18" t="s">
        <v>168</v>
      </c>
      <c r="K8" s="18" t="s">
        <v>20</v>
      </c>
      <c r="L8" s="18" t="s">
        <v>45</v>
      </c>
    </row>
    <row r="9" spans="2:12" x14ac:dyDescent="0.25">
      <c r="B9" s="166">
        <v>1</v>
      </c>
      <c r="C9" s="167"/>
      <c r="D9" s="167"/>
      <c r="E9" s="167"/>
      <c r="F9" s="168"/>
      <c r="G9" s="19">
        <v>2</v>
      </c>
      <c r="H9" s="19">
        <v>3</v>
      </c>
      <c r="I9" s="19">
        <v>4</v>
      </c>
      <c r="J9" s="19">
        <v>5</v>
      </c>
      <c r="K9" s="19" t="s">
        <v>32</v>
      </c>
      <c r="L9" s="19" t="s">
        <v>33</v>
      </c>
    </row>
    <row r="10" spans="2:12" x14ac:dyDescent="0.25">
      <c r="B10" s="5"/>
      <c r="C10" s="5"/>
      <c r="D10" s="5"/>
      <c r="E10" s="5"/>
      <c r="F10" s="5" t="s">
        <v>44</v>
      </c>
      <c r="G10" s="3"/>
      <c r="H10" s="3"/>
      <c r="I10" s="3"/>
      <c r="J10" s="16"/>
      <c r="K10" s="16"/>
      <c r="L10" s="16"/>
    </row>
    <row r="11" spans="2:12" x14ac:dyDescent="0.25">
      <c r="B11" s="5">
        <v>6</v>
      </c>
      <c r="C11" s="5"/>
      <c r="D11" s="5"/>
      <c r="E11" s="5"/>
      <c r="F11" s="5" t="s">
        <v>3</v>
      </c>
      <c r="G11" s="41">
        <f t="shared" ref="G11" si="0">SUM(G15+G19+G22)</f>
        <v>432992.36</v>
      </c>
      <c r="H11" s="41">
        <f>SUM(H15+H19+H22+H12)</f>
        <v>1657504</v>
      </c>
      <c r="I11" s="41">
        <f t="shared" ref="I11:J11" si="1">SUM(I15+I19+I22+I12)</f>
        <v>1657504</v>
      </c>
      <c r="J11" s="41">
        <f t="shared" si="1"/>
        <v>570600.04</v>
      </c>
      <c r="K11" s="32">
        <f>SUM(J11/G11*100)</f>
        <v>131.7806254133445</v>
      </c>
      <c r="L11" s="45">
        <f>SUM(J11/I11*100)</f>
        <v>34.425258702241443</v>
      </c>
    </row>
    <row r="12" spans="2:12" ht="23.25" customHeight="1" x14ac:dyDescent="0.25">
      <c r="B12" s="5"/>
      <c r="C12" s="5">
        <v>63</v>
      </c>
      <c r="D12" s="5"/>
      <c r="E12" s="5"/>
      <c r="F12" s="123" t="s">
        <v>169</v>
      </c>
      <c r="G12" s="41">
        <v>0</v>
      </c>
      <c r="H12" s="124">
        <v>28754</v>
      </c>
      <c r="I12" s="124">
        <v>28754</v>
      </c>
      <c r="J12" s="41"/>
      <c r="K12" s="32"/>
      <c r="L12" s="45"/>
    </row>
    <row r="13" spans="2:12" x14ac:dyDescent="0.25">
      <c r="B13" s="5"/>
      <c r="C13" s="5"/>
      <c r="D13" s="5"/>
      <c r="E13" s="5"/>
      <c r="F13" s="5"/>
      <c r="G13" s="41"/>
      <c r="H13" s="41"/>
      <c r="I13" s="41"/>
      <c r="J13" s="41"/>
      <c r="K13" s="32"/>
      <c r="L13" s="45"/>
    </row>
    <row r="14" spans="2:12" x14ac:dyDescent="0.25">
      <c r="B14" s="5"/>
      <c r="C14" s="5"/>
      <c r="D14" s="5"/>
      <c r="E14" s="5"/>
      <c r="F14" s="5"/>
      <c r="G14" s="41"/>
      <c r="H14" s="41"/>
      <c r="I14" s="41"/>
      <c r="J14" s="41"/>
      <c r="K14" s="32"/>
      <c r="L14" s="45"/>
    </row>
    <row r="15" spans="2:12" ht="25.5" x14ac:dyDescent="0.25">
      <c r="B15" s="5"/>
      <c r="C15" s="9">
        <v>65</v>
      </c>
      <c r="D15" s="9"/>
      <c r="E15" s="9"/>
      <c r="F15" s="9" t="s">
        <v>57</v>
      </c>
      <c r="G15" s="32">
        <f t="shared" ref="G15:I15" si="2">SUM(G16)</f>
        <v>67705</v>
      </c>
      <c r="H15" s="32">
        <f t="shared" si="2"/>
        <v>361000</v>
      </c>
      <c r="I15" s="32">
        <f t="shared" si="2"/>
        <v>361000</v>
      </c>
      <c r="J15" s="32">
        <f>SUM(J16)</f>
        <v>83273.2</v>
      </c>
      <c r="K15" s="32">
        <f t="shared" ref="K15:K24" si="3">SUM(J15/G15*100)</f>
        <v>122.99416586662728</v>
      </c>
      <c r="L15" s="45">
        <f t="shared" ref="L15:L24" si="4">SUM(J15/I15*100)</f>
        <v>23.067368421052631</v>
      </c>
    </row>
    <row r="16" spans="2:12" x14ac:dyDescent="0.25">
      <c r="B16" s="6"/>
      <c r="C16" s="6"/>
      <c r="D16" s="6">
        <v>652</v>
      </c>
      <c r="E16" s="6"/>
      <c r="F16" s="6" t="s">
        <v>58</v>
      </c>
      <c r="G16" s="32">
        <f t="shared" ref="G16:I16" si="5">SUM(G17)</f>
        <v>67705</v>
      </c>
      <c r="H16" s="32">
        <f t="shared" si="5"/>
        <v>361000</v>
      </c>
      <c r="I16" s="32">
        <f t="shared" si="5"/>
        <v>361000</v>
      </c>
      <c r="J16" s="32">
        <f>SUM(J17)</f>
        <v>83273.2</v>
      </c>
      <c r="K16" s="32">
        <f t="shared" si="3"/>
        <v>122.99416586662728</v>
      </c>
      <c r="L16" s="45">
        <f t="shared" si="4"/>
        <v>23.067368421052631</v>
      </c>
    </row>
    <row r="17" spans="2:12" x14ac:dyDescent="0.25">
      <c r="B17" s="6"/>
      <c r="C17" s="6"/>
      <c r="D17" s="6"/>
      <c r="E17" s="6">
        <v>6526</v>
      </c>
      <c r="F17" s="6" t="s">
        <v>59</v>
      </c>
      <c r="G17" s="33">
        <v>67705</v>
      </c>
      <c r="H17" s="33">
        <v>361000</v>
      </c>
      <c r="I17" s="33">
        <v>361000</v>
      </c>
      <c r="J17" s="32">
        <v>83273.2</v>
      </c>
      <c r="K17" s="32">
        <f t="shared" si="3"/>
        <v>122.99416586662728</v>
      </c>
      <c r="L17" s="45">
        <f t="shared" si="4"/>
        <v>23.067368421052631</v>
      </c>
    </row>
    <row r="18" spans="2:12" x14ac:dyDescent="0.25">
      <c r="B18" s="6"/>
      <c r="C18" s="6"/>
      <c r="D18" s="7"/>
      <c r="E18" s="7"/>
      <c r="F18" s="7"/>
      <c r="G18" s="33"/>
      <c r="H18" s="33"/>
      <c r="I18" s="33"/>
      <c r="J18" s="32"/>
      <c r="K18" s="32"/>
      <c r="L18" s="45"/>
    </row>
    <row r="19" spans="2:12" ht="25.5" x14ac:dyDescent="0.25">
      <c r="B19" s="6"/>
      <c r="C19" s="6">
        <v>66</v>
      </c>
      <c r="D19" s="7"/>
      <c r="E19" s="7"/>
      <c r="F19" s="9" t="s">
        <v>15</v>
      </c>
      <c r="G19" s="32">
        <f t="shared" ref="G19:I19" si="6">SUM(G20)</f>
        <v>42860.79</v>
      </c>
      <c r="H19" s="32">
        <f t="shared" si="6"/>
        <v>56650</v>
      </c>
      <c r="I19" s="32">
        <f t="shared" si="6"/>
        <v>56650</v>
      </c>
      <c r="J19" s="32">
        <f>SUM(J20)</f>
        <v>41694.31</v>
      </c>
      <c r="K19" s="32">
        <f t="shared" si="3"/>
        <v>97.278444937669121</v>
      </c>
      <c r="L19" s="45">
        <f t="shared" si="4"/>
        <v>73.599841129744036</v>
      </c>
    </row>
    <row r="20" spans="2:12" ht="25.5" x14ac:dyDescent="0.25">
      <c r="B20" s="6"/>
      <c r="C20" s="12"/>
      <c r="D20" s="7">
        <v>661</v>
      </c>
      <c r="E20" s="7"/>
      <c r="F20" s="9" t="s">
        <v>27</v>
      </c>
      <c r="G20" s="32">
        <f t="shared" ref="G20:I20" si="7">SUM(G21)</f>
        <v>42860.79</v>
      </c>
      <c r="H20" s="32">
        <f t="shared" si="7"/>
        <v>56650</v>
      </c>
      <c r="I20" s="32">
        <f t="shared" si="7"/>
        <v>56650</v>
      </c>
      <c r="J20" s="32">
        <f>SUM(J21)</f>
        <v>41694.31</v>
      </c>
      <c r="K20" s="32">
        <f t="shared" si="3"/>
        <v>97.278444937669121</v>
      </c>
      <c r="L20" s="45">
        <f t="shared" si="4"/>
        <v>73.599841129744036</v>
      </c>
    </row>
    <row r="21" spans="2:12" x14ac:dyDescent="0.25">
      <c r="B21" s="6"/>
      <c r="C21" s="12"/>
      <c r="D21" s="7"/>
      <c r="E21" s="7">
        <v>6615</v>
      </c>
      <c r="F21" s="9" t="s">
        <v>56</v>
      </c>
      <c r="G21" s="33">
        <v>42860.79</v>
      </c>
      <c r="H21" s="33">
        <v>56650</v>
      </c>
      <c r="I21" s="33">
        <v>56650</v>
      </c>
      <c r="J21" s="32">
        <v>41694.31</v>
      </c>
      <c r="K21" s="32">
        <f t="shared" si="3"/>
        <v>97.278444937669121</v>
      </c>
      <c r="L21" s="45">
        <f t="shared" si="4"/>
        <v>73.599841129744036</v>
      </c>
    </row>
    <row r="22" spans="2:12" x14ac:dyDescent="0.25">
      <c r="B22" s="6"/>
      <c r="C22" s="6">
        <v>67</v>
      </c>
      <c r="D22" s="7"/>
      <c r="E22" s="7"/>
      <c r="F22" s="9" t="s">
        <v>60</v>
      </c>
      <c r="G22" s="32">
        <f t="shared" ref="G22:I22" si="8">SUM(G23)</f>
        <v>322426.57</v>
      </c>
      <c r="H22" s="32">
        <f t="shared" si="8"/>
        <v>1211100</v>
      </c>
      <c r="I22" s="32">
        <f t="shared" si="8"/>
        <v>1211100</v>
      </c>
      <c r="J22" s="32">
        <f>SUM(J23)</f>
        <v>445632.53</v>
      </c>
      <c r="K22" s="32">
        <f t="shared" si="3"/>
        <v>138.21209895946231</v>
      </c>
      <c r="L22" s="45">
        <f t="shared" si="4"/>
        <v>36.795684088844851</v>
      </c>
    </row>
    <row r="23" spans="2:12" ht="25.5" x14ac:dyDescent="0.25">
      <c r="B23" s="6"/>
      <c r="C23" s="12"/>
      <c r="D23" s="7">
        <v>671</v>
      </c>
      <c r="E23" s="7"/>
      <c r="F23" s="9" t="s">
        <v>61</v>
      </c>
      <c r="G23" s="32">
        <f t="shared" ref="G23:I23" si="9">SUM(G24:G26)</f>
        <v>322426.57</v>
      </c>
      <c r="H23" s="32">
        <f t="shared" si="9"/>
        <v>1211100</v>
      </c>
      <c r="I23" s="32">
        <f t="shared" si="9"/>
        <v>1211100</v>
      </c>
      <c r="J23" s="32">
        <f>SUM(J24:J26)</f>
        <v>445632.53</v>
      </c>
      <c r="K23" s="32">
        <f t="shared" si="3"/>
        <v>138.21209895946231</v>
      </c>
      <c r="L23" s="45">
        <f t="shared" si="4"/>
        <v>36.795684088844851</v>
      </c>
    </row>
    <row r="24" spans="2:12" x14ac:dyDescent="0.25">
      <c r="B24" s="6"/>
      <c r="C24" s="12"/>
      <c r="D24" s="7"/>
      <c r="E24" s="7">
        <v>6711</v>
      </c>
      <c r="F24" s="9" t="s">
        <v>62</v>
      </c>
      <c r="G24" s="33">
        <v>311610.14</v>
      </c>
      <c r="H24" s="33">
        <v>1211100</v>
      </c>
      <c r="I24" s="33">
        <v>1211100</v>
      </c>
      <c r="J24" s="117">
        <v>441811.02</v>
      </c>
      <c r="K24" s="32">
        <f t="shared" si="3"/>
        <v>141.78326161016454</v>
      </c>
      <c r="L24" s="45">
        <f t="shared" si="4"/>
        <v>36.480143671042853</v>
      </c>
    </row>
    <row r="25" spans="2:12" x14ac:dyDescent="0.25">
      <c r="B25" s="6"/>
      <c r="C25" s="12"/>
      <c r="D25" s="7"/>
      <c r="E25" s="7">
        <v>6712</v>
      </c>
      <c r="F25" s="9" t="s">
        <v>62</v>
      </c>
      <c r="G25" s="33">
        <v>10816.43</v>
      </c>
      <c r="H25" s="33"/>
      <c r="I25" s="33"/>
      <c r="J25" s="117">
        <v>3821.51</v>
      </c>
      <c r="K25" s="32"/>
      <c r="L25" s="45"/>
    </row>
    <row r="26" spans="2:12" x14ac:dyDescent="0.25">
      <c r="B26" s="6"/>
      <c r="C26" s="6"/>
      <c r="D26" s="7"/>
      <c r="E26" s="7">
        <v>6714</v>
      </c>
      <c r="F26" s="9" t="s">
        <v>62</v>
      </c>
      <c r="G26" s="3"/>
      <c r="H26" s="3"/>
      <c r="I26" s="3"/>
      <c r="J26" s="118"/>
      <c r="K26" s="16"/>
      <c r="L26" s="16"/>
    </row>
    <row r="28" spans="2:12" ht="18" x14ac:dyDescent="0.25">
      <c r="B28" s="1"/>
      <c r="C28" s="1"/>
      <c r="D28" s="1"/>
      <c r="E28" s="1"/>
      <c r="F28" s="1"/>
      <c r="G28" s="1"/>
      <c r="H28" s="1"/>
      <c r="I28" s="1"/>
      <c r="J28" s="2"/>
      <c r="K28" s="2"/>
      <c r="L28" s="2"/>
    </row>
    <row r="29" spans="2:12" ht="36.75" customHeight="1" x14ac:dyDescent="0.25">
      <c r="B29" s="169" t="s">
        <v>8</v>
      </c>
      <c r="C29" s="170"/>
      <c r="D29" s="170"/>
      <c r="E29" s="170"/>
      <c r="F29" s="171"/>
      <c r="G29" s="18" t="s">
        <v>159</v>
      </c>
      <c r="H29" s="18" t="s">
        <v>165</v>
      </c>
      <c r="I29" s="18" t="s">
        <v>166</v>
      </c>
      <c r="J29" s="18" t="s">
        <v>168</v>
      </c>
      <c r="K29" s="18" t="s">
        <v>20</v>
      </c>
      <c r="L29" s="18" t="s">
        <v>45</v>
      </c>
    </row>
    <row r="30" spans="2:12" x14ac:dyDescent="0.25">
      <c r="B30" s="166">
        <v>1</v>
      </c>
      <c r="C30" s="167"/>
      <c r="D30" s="167"/>
      <c r="E30" s="167"/>
      <c r="F30" s="168"/>
      <c r="G30" s="19">
        <v>2</v>
      </c>
      <c r="H30" s="19">
        <v>3</v>
      </c>
      <c r="I30" s="19">
        <v>4</v>
      </c>
      <c r="J30" s="19">
        <v>5</v>
      </c>
      <c r="K30" s="19" t="s">
        <v>32</v>
      </c>
      <c r="L30" s="19" t="s">
        <v>33</v>
      </c>
    </row>
    <row r="31" spans="2:12" x14ac:dyDescent="0.25">
      <c r="B31" s="5"/>
      <c r="C31" s="5"/>
      <c r="D31" s="5"/>
      <c r="E31" s="5"/>
      <c r="F31" s="5" t="s">
        <v>43</v>
      </c>
      <c r="G31" s="31">
        <f t="shared" ref="G31:I31" si="10">SUM(G32+G72)</f>
        <v>375302.67</v>
      </c>
      <c r="H31" s="31">
        <f t="shared" si="10"/>
        <v>1748054</v>
      </c>
      <c r="I31" s="31">
        <f t="shared" si="10"/>
        <v>1748054</v>
      </c>
      <c r="J31" s="31">
        <f>SUM(J32+J72)</f>
        <v>511837.85000000003</v>
      </c>
      <c r="K31" s="32">
        <f>SUM(J31/G31*100)</f>
        <v>136.38001829296874</v>
      </c>
      <c r="L31" s="32">
        <f>SUM(J31/I31*100)</f>
        <v>29.280436988788676</v>
      </c>
    </row>
    <row r="32" spans="2:12" x14ac:dyDescent="0.25">
      <c r="B32" s="5">
        <v>3</v>
      </c>
      <c r="C32" s="23"/>
      <c r="D32" s="5"/>
      <c r="E32" s="5"/>
      <c r="F32" s="5" t="s">
        <v>4</v>
      </c>
      <c r="G32" s="31">
        <f t="shared" ref="G32:I32" si="11">SUM(G33+G42+G69)</f>
        <v>364486.24</v>
      </c>
      <c r="H32" s="31">
        <f t="shared" si="11"/>
        <v>1493404</v>
      </c>
      <c r="I32" s="31">
        <f t="shared" si="11"/>
        <v>1493404</v>
      </c>
      <c r="J32" s="31">
        <f>SUM(J33+J42+J69)</f>
        <v>506506.33</v>
      </c>
      <c r="K32" s="32">
        <f t="shared" ref="K32:K88" si="12">SUM(J32/G32*100)</f>
        <v>138.96445857599454</v>
      </c>
      <c r="L32" s="32">
        <f t="shared" ref="L32:L87" si="13">SUM(J32/I32*100)</f>
        <v>33.916229633776261</v>
      </c>
    </row>
    <row r="33" spans="2:12" s="39" customFormat="1" x14ac:dyDescent="0.25">
      <c r="B33" s="5"/>
      <c r="C33" s="5">
        <v>31</v>
      </c>
      <c r="D33" s="5"/>
      <c r="E33" s="5"/>
      <c r="F33" s="5" t="s">
        <v>5</v>
      </c>
      <c r="G33" s="38">
        <f t="shared" ref="G33" si="14">SUM(G34+G37+G39)</f>
        <v>278002.48</v>
      </c>
      <c r="H33" s="38">
        <v>807850</v>
      </c>
      <c r="I33" s="38">
        <v>807850</v>
      </c>
      <c r="J33" s="38">
        <f>SUM(J34+J37+J39)</f>
        <v>342311.64</v>
      </c>
      <c r="K33" s="32">
        <f t="shared" si="12"/>
        <v>123.13258500427769</v>
      </c>
      <c r="L33" s="32">
        <f t="shared" si="13"/>
        <v>42.373168286191742</v>
      </c>
    </row>
    <row r="34" spans="2:12" s="39" customFormat="1" x14ac:dyDescent="0.25">
      <c r="B34" s="12"/>
      <c r="C34" s="12"/>
      <c r="D34" s="12">
        <v>311</v>
      </c>
      <c r="E34" s="12"/>
      <c r="F34" s="12" t="s">
        <v>28</v>
      </c>
      <c r="G34" s="38">
        <f t="shared" ref="G34:I34" si="15">SUM(G35:G36)</f>
        <v>228040.64</v>
      </c>
      <c r="H34" s="38">
        <f t="shared" si="15"/>
        <v>0</v>
      </c>
      <c r="I34" s="38">
        <f t="shared" si="15"/>
        <v>0</v>
      </c>
      <c r="J34" s="38">
        <f>SUM(J35:J36)</f>
        <v>283401.28999999998</v>
      </c>
      <c r="K34" s="32">
        <f t="shared" si="12"/>
        <v>124.27665963400207</v>
      </c>
      <c r="L34" s="32" t="e">
        <f t="shared" si="13"/>
        <v>#DIV/0!</v>
      </c>
    </row>
    <row r="35" spans="2:12" x14ac:dyDescent="0.25">
      <c r="B35" s="6"/>
      <c r="C35" s="25"/>
      <c r="D35" s="25"/>
      <c r="E35" s="6">
        <v>3111</v>
      </c>
      <c r="F35" s="6" t="s">
        <v>29</v>
      </c>
      <c r="G35" s="33">
        <v>224235.88</v>
      </c>
      <c r="H35" s="33">
        <v>0</v>
      </c>
      <c r="I35" s="33">
        <v>0</v>
      </c>
      <c r="J35" s="32">
        <v>278848.68</v>
      </c>
      <c r="K35" s="32">
        <f t="shared" si="12"/>
        <v>124.35506752978158</v>
      </c>
      <c r="L35" s="32" t="e">
        <f t="shared" si="13"/>
        <v>#DIV/0!</v>
      </c>
    </row>
    <row r="36" spans="2:12" x14ac:dyDescent="0.25">
      <c r="B36" s="6"/>
      <c r="C36" s="25"/>
      <c r="D36" s="25"/>
      <c r="E36" s="6">
        <v>3113</v>
      </c>
      <c r="F36" s="6" t="s">
        <v>78</v>
      </c>
      <c r="G36" s="33">
        <v>3804.76</v>
      </c>
      <c r="H36" s="33">
        <v>0</v>
      </c>
      <c r="I36" s="33">
        <v>0</v>
      </c>
      <c r="J36" s="32">
        <v>4552.6099999999997</v>
      </c>
      <c r="K36" s="32">
        <f t="shared" si="12"/>
        <v>119.65564188017115</v>
      </c>
      <c r="L36" s="32" t="e">
        <f t="shared" si="13"/>
        <v>#DIV/0!</v>
      </c>
    </row>
    <row r="37" spans="2:12" s="39" customFormat="1" x14ac:dyDescent="0.25">
      <c r="B37" s="12"/>
      <c r="C37" s="12"/>
      <c r="D37" s="12">
        <v>312</v>
      </c>
      <c r="E37" s="12"/>
      <c r="F37" s="12" t="s">
        <v>65</v>
      </c>
      <c r="G37" s="38">
        <f t="shared" ref="G37:I37" si="16">SUM(G38)</f>
        <v>10046.65</v>
      </c>
      <c r="H37" s="38">
        <f t="shared" si="16"/>
        <v>0</v>
      </c>
      <c r="I37" s="38">
        <f t="shared" si="16"/>
        <v>0</v>
      </c>
      <c r="J37" s="38">
        <f>SUM(J38)</f>
        <v>9035.6299999999992</v>
      </c>
      <c r="K37" s="32">
        <f t="shared" si="12"/>
        <v>89.936745084182292</v>
      </c>
      <c r="L37" s="32" t="e">
        <f t="shared" si="13"/>
        <v>#DIV/0!</v>
      </c>
    </row>
    <row r="38" spans="2:12" x14ac:dyDescent="0.25">
      <c r="B38" s="6"/>
      <c r="C38" s="25"/>
      <c r="D38" s="25"/>
      <c r="E38" s="6">
        <v>3121</v>
      </c>
      <c r="F38" s="6" t="s">
        <v>65</v>
      </c>
      <c r="G38" s="33">
        <v>10046.65</v>
      </c>
      <c r="H38" s="33">
        <v>0</v>
      </c>
      <c r="I38" s="33"/>
      <c r="J38" s="32">
        <v>9035.6299999999992</v>
      </c>
      <c r="K38" s="32">
        <f t="shared" si="12"/>
        <v>89.936745084182292</v>
      </c>
      <c r="L38" s="32" t="e">
        <f t="shared" si="13"/>
        <v>#DIV/0!</v>
      </c>
    </row>
    <row r="39" spans="2:12" s="39" customFormat="1" x14ac:dyDescent="0.25">
      <c r="B39" s="12"/>
      <c r="C39" s="12"/>
      <c r="D39" s="12">
        <v>313</v>
      </c>
      <c r="E39" s="12"/>
      <c r="F39" s="12" t="s">
        <v>66</v>
      </c>
      <c r="G39" s="38">
        <f t="shared" ref="G39:I39" si="17">SUM(G40:G41)</f>
        <v>39915.19</v>
      </c>
      <c r="H39" s="38">
        <f t="shared" si="17"/>
        <v>0</v>
      </c>
      <c r="I39" s="38">
        <f t="shared" si="17"/>
        <v>0</v>
      </c>
      <c r="J39" s="38">
        <f>SUM(J40:J41)</f>
        <v>49874.720000000001</v>
      </c>
      <c r="K39" s="32">
        <f t="shared" si="12"/>
        <v>124.95172890320703</v>
      </c>
      <c r="L39" s="32" t="e">
        <f t="shared" si="13"/>
        <v>#DIV/0!</v>
      </c>
    </row>
    <row r="40" spans="2:12" x14ac:dyDescent="0.25">
      <c r="B40" s="6"/>
      <c r="C40" s="25"/>
      <c r="D40" s="25"/>
      <c r="E40" s="6">
        <v>3131</v>
      </c>
      <c r="F40" s="27" t="s">
        <v>79</v>
      </c>
      <c r="G40" s="33">
        <v>2079.15</v>
      </c>
      <c r="H40" s="33">
        <v>0</v>
      </c>
      <c r="I40" s="33"/>
      <c r="J40" s="32">
        <v>3028.41</v>
      </c>
      <c r="K40" s="32"/>
      <c r="L40" s="32" t="e">
        <f t="shared" si="13"/>
        <v>#DIV/0!</v>
      </c>
    </row>
    <row r="41" spans="2:12" x14ac:dyDescent="0.25">
      <c r="B41" s="6"/>
      <c r="C41" s="25"/>
      <c r="D41" s="25"/>
      <c r="E41" s="6">
        <v>3132</v>
      </c>
      <c r="F41" s="6" t="s">
        <v>67</v>
      </c>
      <c r="G41" s="33">
        <v>37836.04</v>
      </c>
      <c r="H41" s="33">
        <v>0</v>
      </c>
      <c r="I41" s="33"/>
      <c r="J41" s="32">
        <v>46846.31</v>
      </c>
      <c r="K41" s="32">
        <f t="shared" si="12"/>
        <v>123.81398793319806</v>
      </c>
      <c r="L41" s="32" t="e">
        <f t="shared" si="13"/>
        <v>#DIV/0!</v>
      </c>
    </row>
    <row r="42" spans="2:12" x14ac:dyDescent="0.25">
      <c r="B42" s="6"/>
      <c r="C42" s="25">
        <v>32</v>
      </c>
      <c r="D42" s="26"/>
      <c r="E42" s="7"/>
      <c r="F42" s="25" t="s">
        <v>13</v>
      </c>
      <c r="G42" s="31">
        <f t="shared" ref="G42" si="18">SUM(G43+G47+G54+G64)</f>
        <v>86483.760000000009</v>
      </c>
      <c r="H42" s="31">
        <v>685404</v>
      </c>
      <c r="I42" s="31">
        <v>685404</v>
      </c>
      <c r="J42" s="31">
        <f>SUM(J43+J47+J54+J64)</f>
        <v>164194.69</v>
      </c>
      <c r="K42" s="32">
        <f t="shared" si="12"/>
        <v>189.85609552591143</v>
      </c>
      <c r="L42" s="32">
        <f t="shared" si="13"/>
        <v>23.955899002632027</v>
      </c>
    </row>
    <row r="43" spans="2:12" x14ac:dyDescent="0.25">
      <c r="B43" s="6"/>
      <c r="C43" s="6"/>
      <c r="D43" s="25">
        <v>321</v>
      </c>
      <c r="E43" s="6"/>
      <c r="F43" s="25" t="s">
        <v>30</v>
      </c>
      <c r="G43" s="31">
        <f t="shared" ref="G43:I43" si="19">SUM(G44:G46)</f>
        <v>14472.53</v>
      </c>
      <c r="H43" s="31">
        <f t="shared" si="19"/>
        <v>0</v>
      </c>
      <c r="I43" s="31">
        <f t="shared" si="19"/>
        <v>0</v>
      </c>
      <c r="J43" s="31">
        <f>SUM(J44:J46)</f>
        <v>19074.46</v>
      </c>
      <c r="K43" s="32">
        <f t="shared" si="12"/>
        <v>131.79768844839151</v>
      </c>
      <c r="L43" s="32" t="e">
        <f t="shared" si="13"/>
        <v>#DIV/0!</v>
      </c>
    </row>
    <row r="44" spans="2:12" x14ac:dyDescent="0.25">
      <c r="B44" s="6"/>
      <c r="C44" s="12"/>
      <c r="D44" s="25"/>
      <c r="E44" s="6">
        <v>3211</v>
      </c>
      <c r="F44" s="15" t="s">
        <v>31</v>
      </c>
      <c r="G44" s="33">
        <v>2291.59</v>
      </c>
      <c r="H44" s="33">
        <v>0</v>
      </c>
      <c r="I44" s="33"/>
      <c r="J44" s="32">
        <v>4048.78</v>
      </c>
      <c r="K44" s="32"/>
      <c r="L44" s="32" t="e">
        <f t="shared" si="13"/>
        <v>#DIV/0!</v>
      </c>
    </row>
    <row r="45" spans="2:12" ht="25.5" x14ac:dyDescent="0.25">
      <c r="B45" s="6"/>
      <c r="C45" s="12"/>
      <c r="D45" s="25"/>
      <c r="E45" s="6">
        <v>3212</v>
      </c>
      <c r="F45" s="15" t="s">
        <v>68</v>
      </c>
      <c r="G45" s="33">
        <v>11980.94</v>
      </c>
      <c r="H45" s="33">
        <v>0</v>
      </c>
      <c r="I45" s="33"/>
      <c r="J45" s="32">
        <v>14213.91</v>
      </c>
      <c r="K45" s="32">
        <f t="shared" si="12"/>
        <v>118.63768619156761</v>
      </c>
      <c r="L45" s="32" t="e">
        <f t="shared" si="13"/>
        <v>#DIV/0!</v>
      </c>
    </row>
    <row r="46" spans="2:12" x14ac:dyDescent="0.25">
      <c r="B46" s="6"/>
      <c r="C46" s="12"/>
      <c r="D46" s="25"/>
      <c r="E46" s="6">
        <v>3213</v>
      </c>
      <c r="F46" s="15" t="s">
        <v>80</v>
      </c>
      <c r="G46" s="33">
        <v>200</v>
      </c>
      <c r="H46" s="33">
        <v>0</v>
      </c>
      <c r="I46" s="33"/>
      <c r="J46" s="32">
        <v>811.77</v>
      </c>
      <c r="K46" s="32">
        <f t="shared" si="12"/>
        <v>405.88499999999999</v>
      </c>
      <c r="L46" s="32" t="e">
        <f t="shared" si="13"/>
        <v>#DIV/0!</v>
      </c>
    </row>
    <row r="47" spans="2:12" x14ac:dyDescent="0.25">
      <c r="B47" s="6"/>
      <c r="C47" s="12"/>
      <c r="D47" s="25">
        <v>322</v>
      </c>
      <c r="E47" s="6"/>
      <c r="F47" s="15" t="s">
        <v>69</v>
      </c>
      <c r="G47" s="31">
        <f t="shared" ref="G47:I47" si="20">SUM(G48:G53)</f>
        <v>4482.4799999999996</v>
      </c>
      <c r="H47" s="31">
        <f t="shared" si="20"/>
        <v>0</v>
      </c>
      <c r="I47" s="31">
        <f t="shared" si="20"/>
        <v>0</v>
      </c>
      <c r="J47" s="31">
        <f>SUM(J48:J53)</f>
        <v>13614.099999999999</v>
      </c>
      <c r="K47" s="32"/>
      <c r="L47" s="32" t="e">
        <f t="shared" si="13"/>
        <v>#DIV/0!</v>
      </c>
    </row>
    <row r="48" spans="2:12" x14ac:dyDescent="0.25">
      <c r="B48" s="6"/>
      <c r="C48" s="12"/>
      <c r="D48" s="25"/>
      <c r="E48" s="6">
        <v>3221</v>
      </c>
      <c r="F48" s="15" t="s">
        <v>81</v>
      </c>
      <c r="G48" s="33">
        <v>1717.35</v>
      </c>
      <c r="H48" s="33"/>
      <c r="I48" s="33"/>
      <c r="J48" s="32">
        <v>1142.71</v>
      </c>
      <c r="K48" s="32"/>
      <c r="L48" s="32" t="e">
        <f t="shared" si="13"/>
        <v>#DIV/0!</v>
      </c>
    </row>
    <row r="49" spans="2:12" x14ac:dyDescent="0.25">
      <c r="B49" s="6"/>
      <c r="C49" s="12"/>
      <c r="D49" s="6"/>
      <c r="E49" s="6">
        <v>3222</v>
      </c>
      <c r="F49" s="15" t="s">
        <v>82</v>
      </c>
      <c r="G49" s="33">
        <v>882.8</v>
      </c>
      <c r="H49" s="33"/>
      <c r="I49" s="33"/>
      <c r="J49" s="32">
        <v>1069.6500000000001</v>
      </c>
      <c r="K49" s="32"/>
      <c r="L49" s="32" t="e">
        <f t="shared" si="13"/>
        <v>#DIV/0!</v>
      </c>
    </row>
    <row r="50" spans="2:12" x14ac:dyDescent="0.25">
      <c r="B50" s="6"/>
      <c r="C50" s="12"/>
      <c r="D50" s="6"/>
      <c r="E50" s="6">
        <v>3223</v>
      </c>
      <c r="F50" s="15" t="s">
        <v>83</v>
      </c>
      <c r="G50" s="33">
        <v>0</v>
      </c>
      <c r="H50" s="33"/>
      <c r="I50" s="33"/>
      <c r="J50" s="32">
        <v>2017.75</v>
      </c>
      <c r="K50" s="32"/>
      <c r="L50" s="32" t="e">
        <f t="shared" si="13"/>
        <v>#DIV/0!</v>
      </c>
    </row>
    <row r="51" spans="2:12" ht="25.5" x14ac:dyDescent="0.25">
      <c r="B51" s="6"/>
      <c r="C51" s="12"/>
      <c r="D51" s="6"/>
      <c r="E51" s="6">
        <v>3224</v>
      </c>
      <c r="F51" s="15" t="s">
        <v>84</v>
      </c>
      <c r="G51" s="33">
        <v>1076.27</v>
      </c>
      <c r="H51" s="33"/>
      <c r="I51" s="33"/>
      <c r="J51" s="32">
        <v>1259.5899999999999</v>
      </c>
      <c r="K51" s="32"/>
      <c r="L51" s="32" t="e">
        <f t="shared" si="13"/>
        <v>#DIV/0!</v>
      </c>
    </row>
    <row r="52" spans="2:12" x14ac:dyDescent="0.25">
      <c r="B52" s="6"/>
      <c r="C52" s="12"/>
      <c r="D52" s="6"/>
      <c r="E52" s="6">
        <v>3225</v>
      </c>
      <c r="F52" s="15" t="s">
        <v>85</v>
      </c>
      <c r="G52" s="33">
        <v>624.98</v>
      </c>
      <c r="H52" s="33"/>
      <c r="I52" s="33"/>
      <c r="J52" s="32">
        <v>3963.46</v>
      </c>
      <c r="K52" s="32"/>
      <c r="L52" s="32" t="e">
        <f t="shared" si="13"/>
        <v>#DIV/0!</v>
      </c>
    </row>
    <row r="53" spans="2:12" x14ac:dyDescent="0.25">
      <c r="B53" s="6"/>
      <c r="C53" s="12"/>
      <c r="D53" s="6"/>
      <c r="E53" s="6">
        <v>3227</v>
      </c>
      <c r="F53" s="15" t="s">
        <v>94</v>
      </c>
      <c r="G53" s="33">
        <v>181.08</v>
      </c>
      <c r="H53" s="33"/>
      <c r="I53" s="33"/>
      <c r="J53" s="32">
        <v>4160.9399999999996</v>
      </c>
      <c r="K53" s="32"/>
      <c r="L53" s="32" t="e">
        <f t="shared" si="13"/>
        <v>#DIV/0!</v>
      </c>
    </row>
    <row r="54" spans="2:12" x14ac:dyDescent="0.25">
      <c r="B54" s="6"/>
      <c r="C54" s="12"/>
      <c r="D54" s="25">
        <v>323</v>
      </c>
      <c r="E54" s="6"/>
      <c r="F54" s="28" t="s">
        <v>70</v>
      </c>
      <c r="G54" s="31">
        <f t="shared" ref="G54:I54" si="21">SUM(G55:G63)</f>
        <v>65117.43</v>
      </c>
      <c r="H54" s="31">
        <f t="shared" si="21"/>
        <v>0</v>
      </c>
      <c r="I54" s="31">
        <f t="shared" si="21"/>
        <v>0</v>
      </c>
      <c r="J54" s="31">
        <f>SUM(J55:J63)</f>
        <v>129945.62999999999</v>
      </c>
      <c r="K54" s="32">
        <f t="shared" si="12"/>
        <v>199.5558332077909</v>
      </c>
      <c r="L54" s="32" t="e">
        <f t="shared" si="13"/>
        <v>#DIV/0!</v>
      </c>
    </row>
    <row r="55" spans="2:12" x14ac:dyDescent="0.25">
      <c r="B55" s="6"/>
      <c r="C55" s="12"/>
      <c r="D55" s="25"/>
      <c r="E55" s="6">
        <v>3231</v>
      </c>
      <c r="F55" s="29" t="s">
        <v>86</v>
      </c>
      <c r="G55" s="33">
        <v>450.71</v>
      </c>
      <c r="H55" s="33"/>
      <c r="I55" s="33"/>
      <c r="J55" s="32">
        <v>3711.67</v>
      </c>
      <c r="K55" s="32"/>
      <c r="L55" s="32" t="e">
        <f t="shared" si="13"/>
        <v>#DIV/0!</v>
      </c>
    </row>
    <row r="56" spans="2:12" x14ac:dyDescent="0.25">
      <c r="B56" s="6"/>
      <c r="C56" s="12"/>
      <c r="D56" s="25"/>
      <c r="E56" s="6">
        <v>3232</v>
      </c>
      <c r="F56" s="29" t="s">
        <v>87</v>
      </c>
      <c r="G56" s="33">
        <v>5731.5</v>
      </c>
      <c r="H56" s="33"/>
      <c r="I56" s="33"/>
      <c r="J56" s="32">
        <v>69135.87</v>
      </c>
      <c r="K56" s="32"/>
      <c r="L56" s="32" t="e">
        <f t="shared" si="13"/>
        <v>#DIV/0!</v>
      </c>
    </row>
    <row r="57" spans="2:12" x14ac:dyDescent="0.25">
      <c r="B57" s="6"/>
      <c r="C57" s="12"/>
      <c r="D57" s="25"/>
      <c r="E57" s="6">
        <v>3233</v>
      </c>
      <c r="F57" s="29" t="s">
        <v>95</v>
      </c>
      <c r="G57" s="33">
        <v>1130</v>
      </c>
      <c r="H57" s="33"/>
      <c r="I57" s="33"/>
      <c r="J57" s="32">
        <v>1270</v>
      </c>
      <c r="K57" s="32"/>
      <c r="L57" s="32" t="e">
        <f t="shared" si="13"/>
        <v>#DIV/0!</v>
      </c>
    </row>
    <row r="58" spans="2:12" x14ac:dyDescent="0.25">
      <c r="B58" s="6"/>
      <c r="C58" s="12"/>
      <c r="D58" s="25"/>
      <c r="E58" s="6">
        <v>3234</v>
      </c>
      <c r="F58" s="29" t="s">
        <v>96</v>
      </c>
      <c r="G58" s="33">
        <v>2412.3000000000002</v>
      </c>
      <c r="H58" s="33"/>
      <c r="I58" s="33"/>
      <c r="J58" s="32">
        <v>5008.55</v>
      </c>
      <c r="K58" s="32"/>
      <c r="L58" s="32" t="e">
        <f t="shared" si="13"/>
        <v>#DIV/0!</v>
      </c>
    </row>
    <row r="59" spans="2:12" x14ac:dyDescent="0.25">
      <c r="B59" s="6"/>
      <c r="C59" s="12"/>
      <c r="D59" s="25"/>
      <c r="E59" s="6">
        <v>3235</v>
      </c>
      <c r="F59" s="29" t="s">
        <v>71</v>
      </c>
      <c r="G59" s="33">
        <v>180</v>
      </c>
      <c r="H59" s="33"/>
      <c r="I59" s="33"/>
      <c r="J59" s="32">
        <v>180</v>
      </c>
      <c r="K59" s="32">
        <f t="shared" si="12"/>
        <v>100</v>
      </c>
      <c r="L59" s="32" t="e">
        <f t="shared" si="13"/>
        <v>#DIV/0!</v>
      </c>
    </row>
    <row r="60" spans="2:12" x14ac:dyDescent="0.25">
      <c r="B60" s="6"/>
      <c r="C60" s="12"/>
      <c r="D60" s="25"/>
      <c r="E60" s="6">
        <v>3236</v>
      </c>
      <c r="F60" s="29" t="s">
        <v>97</v>
      </c>
      <c r="G60" s="33">
        <v>0</v>
      </c>
      <c r="H60" s="33"/>
      <c r="I60" s="33"/>
      <c r="J60" s="32">
        <v>60</v>
      </c>
      <c r="K60" s="32"/>
      <c r="L60" s="32" t="e">
        <f t="shared" si="13"/>
        <v>#DIV/0!</v>
      </c>
    </row>
    <row r="61" spans="2:12" x14ac:dyDescent="0.25">
      <c r="B61" s="6"/>
      <c r="C61" s="12"/>
      <c r="D61" s="25"/>
      <c r="E61" s="6">
        <v>3237</v>
      </c>
      <c r="F61" s="29" t="s">
        <v>88</v>
      </c>
      <c r="G61" s="33">
        <v>53893.65</v>
      </c>
      <c r="H61" s="33"/>
      <c r="I61" s="33"/>
      <c r="J61" s="32">
        <v>48240.78</v>
      </c>
      <c r="K61" s="32"/>
      <c r="L61" s="32" t="e">
        <f t="shared" si="13"/>
        <v>#DIV/0!</v>
      </c>
    </row>
    <row r="62" spans="2:12" x14ac:dyDescent="0.25">
      <c r="B62" s="6"/>
      <c r="C62" s="12"/>
      <c r="D62" s="25"/>
      <c r="E62" s="6">
        <v>3238</v>
      </c>
      <c r="F62" s="29" t="s">
        <v>72</v>
      </c>
      <c r="G62" s="33">
        <v>673.27</v>
      </c>
      <c r="H62" s="33"/>
      <c r="I62" s="33"/>
      <c r="J62" s="32">
        <v>863.01</v>
      </c>
      <c r="K62" s="32">
        <f t="shared" si="12"/>
        <v>128.18185868967873</v>
      </c>
      <c r="L62" s="32" t="e">
        <f t="shared" si="13"/>
        <v>#DIV/0!</v>
      </c>
    </row>
    <row r="63" spans="2:12" x14ac:dyDescent="0.25">
      <c r="B63" s="6"/>
      <c r="C63" s="12"/>
      <c r="D63" s="25"/>
      <c r="E63" s="6">
        <v>3239</v>
      </c>
      <c r="F63" s="29" t="s">
        <v>98</v>
      </c>
      <c r="G63" s="33">
        <v>646</v>
      </c>
      <c r="H63" s="33"/>
      <c r="I63" s="33"/>
      <c r="J63" s="32">
        <v>1475.75</v>
      </c>
      <c r="K63" s="32"/>
      <c r="L63" s="32" t="e">
        <f t="shared" si="13"/>
        <v>#DIV/0!</v>
      </c>
    </row>
    <row r="64" spans="2:12" x14ac:dyDescent="0.25">
      <c r="B64" s="6"/>
      <c r="C64" s="12"/>
      <c r="D64" s="25">
        <v>329</v>
      </c>
      <c r="E64" s="6"/>
      <c r="F64" s="28" t="s">
        <v>73</v>
      </c>
      <c r="G64" s="31">
        <f t="shared" ref="G64:I64" si="22">SUM(G65:G68)</f>
        <v>2411.3200000000002</v>
      </c>
      <c r="H64" s="31">
        <f t="shared" si="22"/>
        <v>0</v>
      </c>
      <c r="I64" s="31">
        <f t="shared" si="22"/>
        <v>0</v>
      </c>
      <c r="J64" s="31">
        <f>SUM(J65:J68)</f>
        <v>1560.5</v>
      </c>
      <c r="K64" s="32">
        <f t="shared" si="12"/>
        <v>64.715591460279015</v>
      </c>
      <c r="L64" s="32" t="e">
        <f t="shared" si="13"/>
        <v>#DIV/0!</v>
      </c>
    </row>
    <row r="65" spans="2:12" x14ac:dyDescent="0.25">
      <c r="B65" s="6"/>
      <c r="C65" s="12"/>
      <c r="D65" s="25"/>
      <c r="E65" s="6">
        <v>3292</v>
      </c>
      <c r="F65" s="29" t="s">
        <v>99</v>
      </c>
      <c r="G65" s="31"/>
      <c r="H65" s="35"/>
      <c r="I65" s="35"/>
      <c r="J65" s="31">
        <v>219.21</v>
      </c>
      <c r="K65" s="32"/>
      <c r="L65" s="32" t="e">
        <f t="shared" si="13"/>
        <v>#DIV/0!</v>
      </c>
    </row>
    <row r="66" spans="2:12" x14ac:dyDescent="0.25">
      <c r="B66" s="6"/>
      <c r="C66" s="12"/>
      <c r="D66" s="25"/>
      <c r="E66" s="6">
        <v>3293</v>
      </c>
      <c r="F66" s="29" t="s">
        <v>100</v>
      </c>
      <c r="G66" s="35">
        <v>116.11</v>
      </c>
      <c r="H66" s="35"/>
      <c r="I66" s="35"/>
      <c r="J66" s="35">
        <v>378.11</v>
      </c>
      <c r="K66" s="32"/>
      <c r="L66" s="32" t="e">
        <f t="shared" si="13"/>
        <v>#DIV/0!</v>
      </c>
    </row>
    <row r="67" spans="2:12" x14ac:dyDescent="0.25">
      <c r="B67" s="6"/>
      <c r="C67" s="12"/>
      <c r="D67" s="25"/>
      <c r="E67" s="6">
        <v>3294</v>
      </c>
      <c r="F67" s="29" t="s">
        <v>89</v>
      </c>
      <c r="G67" s="33">
        <v>199.08</v>
      </c>
      <c r="H67" s="33"/>
      <c r="I67" s="33"/>
      <c r="J67" s="32">
        <v>963.18</v>
      </c>
      <c r="K67" s="32">
        <f t="shared" si="12"/>
        <v>483.81555153707046</v>
      </c>
      <c r="L67" s="32" t="e">
        <f t="shared" si="13"/>
        <v>#DIV/0!</v>
      </c>
    </row>
    <row r="68" spans="2:12" x14ac:dyDescent="0.25">
      <c r="B68" s="6"/>
      <c r="C68" s="12"/>
      <c r="D68" s="25"/>
      <c r="E68" s="6">
        <v>3295</v>
      </c>
      <c r="F68" s="29" t="s">
        <v>101</v>
      </c>
      <c r="G68" s="33">
        <v>2096.13</v>
      </c>
      <c r="H68" s="33"/>
      <c r="I68" s="33"/>
      <c r="J68" s="32">
        <v>0</v>
      </c>
      <c r="K68" s="32">
        <f t="shared" si="12"/>
        <v>0</v>
      </c>
      <c r="L68" s="32" t="e">
        <f t="shared" si="13"/>
        <v>#DIV/0!</v>
      </c>
    </row>
    <row r="69" spans="2:12" x14ac:dyDescent="0.25">
      <c r="B69" s="6"/>
      <c r="C69" s="12">
        <v>34</v>
      </c>
      <c r="D69" s="25"/>
      <c r="E69" s="6"/>
      <c r="F69" s="28" t="s">
        <v>103</v>
      </c>
      <c r="G69" s="31">
        <f t="shared" ref="G69:I70" si="23">SUM(G70)</f>
        <v>0</v>
      </c>
      <c r="H69" s="31">
        <v>150</v>
      </c>
      <c r="I69" s="31">
        <v>150</v>
      </c>
      <c r="J69" s="31">
        <f>SUM(J70)</f>
        <v>0</v>
      </c>
      <c r="K69" s="32" t="e">
        <f t="shared" si="12"/>
        <v>#DIV/0!</v>
      </c>
      <c r="L69" s="32">
        <f t="shared" si="13"/>
        <v>0</v>
      </c>
    </row>
    <row r="70" spans="2:12" s="39" customFormat="1" x14ac:dyDescent="0.25">
      <c r="B70" s="12"/>
      <c r="C70" s="12"/>
      <c r="D70" s="12">
        <v>343</v>
      </c>
      <c r="E70" s="12"/>
      <c r="F70" s="40" t="s">
        <v>74</v>
      </c>
      <c r="G70" s="38">
        <f t="shared" si="23"/>
        <v>0</v>
      </c>
      <c r="H70" s="38">
        <f t="shared" si="23"/>
        <v>0</v>
      </c>
      <c r="I70" s="38">
        <f t="shared" si="23"/>
        <v>0</v>
      </c>
      <c r="J70" s="38">
        <f>SUM(J71)</f>
        <v>0</v>
      </c>
      <c r="K70" s="32" t="e">
        <f t="shared" si="12"/>
        <v>#DIV/0!</v>
      </c>
      <c r="L70" s="32" t="e">
        <f t="shared" si="13"/>
        <v>#DIV/0!</v>
      </c>
    </row>
    <row r="71" spans="2:12" x14ac:dyDescent="0.25">
      <c r="B71" s="6"/>
      <c r="C71" s="12"/>
      <c r="D71" s="25"/>
      <c r="E71" s="6">
        <v>3431</v>
      </c>
      <c r="F71" s="29" t="s">
        <v>102</v>
      </c>
      <c r="G71" s="33"/>
      <c r="H71" s="33"/>
      <c r="I71" s="33"/>
      <c r="J71" s="32"/>
      <c r="K71" s="32" t="e">
        <f t="shared" si="12"/>
        <v>#DIV/0!</v>
      </c>
      <c r="L71" s="32" t="e">
        <f t="shared" si="13"/>
        <v>#DIV/0!</v>
      </c>
    </row>
    <row r="72" spans="2:12" x14ac:dyDescent="0.25">
      <c r="B72" s="8">
        <v>4</v>
      </c>
      <c r="C72" s="8"/>
      <c r="D72" s="8"/>
      <c r="E72" s="8"/>
      <c r="F72" s="11" t="s">
        <v>6</v>
      </c>
      <c r="G72" s="31">
        <f t="shared" ref="G72:I72" si="24">SUM(G76+G73+G85)</f>
        <v>10816.43</v>
      </c>
      <c r="H72" s="31">
        <f t="shared" si="24"/>
        <v>254650</v>
      </c>
      <c r="I72" s="31">
        <f t="shared" si="24"/>
        <v>254650</v>
      </c>
      <c r="J72" s="31">
        <f>SUM(J76+J73+J85)</f>
        <v>5331.52</v>
      </c>
      <c r="K72" s="32">
        <f t="shared" si="12"/>
        <v>49.290939801764537</v>
      </c>
      <c r="L72" s="32">
        <f t="shared" si="13"/>
        <v>2.0936658158256432</v>
      </c>
    </row>
    <row r="73" spans="2:12" ht="22.5" customHeight="1" x14ac:dyDescent="0.25">
      <c r="B73" s="8"/>
      <c r="C73" s="8">
        <v>41</v>
      </c>
      <c r="D73" s="8"/>
      <c r="E73" s="8"/>
      <c r="F73" s="11" t="s">
        <v>7</v>
      </c>
      <c r="G73" s="31">
        <f t="shared" ref="G73" si="25">SUM(G74)</f>
        <v>0</v>
      </c>
      <c r="H73" s="31">
        <v>3500</v>
      </c>
      <c r="I73" s="31">
        <v>3500</v>
      </c>
      <c r="J73" s="31">
        <f>SUM(J74)</f>
        <v>0</v>
      </c>
      <c r="K73" s="32" t="e">
        <f t="shared" si="12"/>
        <v>#DIV/0!</v>
      </c>
      <c r="L73" s="32">
        <f t="shared" si="13"/>
        <v>0</v>
      </c>
    </row>
    <row r="74" spans="2:12" x14ac:dyDescent="0.25">
      <c r="B74" s="8"/>
      <c r="C74" s="8"/>
      <c r="D74" s="8">
        <v>412</v>
      </c>
      <c r="E74" s="8"/>
      <c r="F74" s="11" t="s">
        <v>75</v>
      </c>
      <c r="G74" s="31">
        <f t="shared" ref="G74:I74" si="26">SUM(G75)</f>
        <v>0</v>
      </c>
      <c r="H74" s="31"/>
      <c r="I74" s="31">
        <f t="shared" si="26"/>
        <v>0</v>
      </c>
      <c r="J74" s="31">
        <f>SUM(J75)</f>
        <v>0</v>
      </c>
      <c r="K74" s="32" t="e">
        <f t="shared" si="12"/>
        <v>#DIV/0!</v>
      </c>
      <c r="L74" s="32" t="e">
        <f t="shared" si="13"/>
        <v>#DIV/0!</v>
      </c>
    </row>
    <row r="75" spans="2:12" x14ac:dyDescent="0.25">
      <c r="B75" s="8"/>
      <c r="C75" s="8"/>
      <c r="D75" s="8"/>
      <c r="E75" s="36">
        <v>4123</v>
      </c>
      <c r="F75" s="37" t="s">
        <v>104</v>
      </c>
      <c r="G75" s="31"/>
      <c r="H75" s="35"/>
      <c r="I75" s="35"/>
      <c r="J75" s="31"/>
      <c r="K75" s="32" t="e">
        <f t="shared" si="12"/>
        <v>#DIV/0!</v>
      </c>
      <c r="L75" s="32" t="e">
        <f t="shared" si="13"/>
        <v>#DIV/0!</v>
      </c>
    </row>
    <row r="76" spans="2:12" ht="25.5" x14ac:dyDescent="0.25">
      <c r="B76" s="9"/>
      <c r="C76" s="23">
        <v>42</v>
      </c>
      <c r="D76" s="23"/>
      <c r="E76" s="23"/>
      <c r="F76" s="30" t="s">
        <v>90</v>
      </c>
      <c r="G76" s="31">
        <f>SUM(G77+G83)</f>
        <v>10816.43</v>
      </c>
      <c r="H76" s="31">
        <v>176150</v>
      </c>
      <c r="I76" s="31">
        <v>176150</v>
      </c>
      <c r="J76" s="31">
        <f>SUM(J77+J83)</f>
        <v>3831.52</v>
      </c>
      <c r="K76" s="32">
        <f t="shared" si="12"/>
        <v>35.423147933282976</v>
      </c>
      <c r="L76" s="32">
        <f t="shared" si="13"/>
        <v>2.1751461822310532</v>
      </c>
    </row>
    <row r="77" spans="2:12" x14ac:dyDescent="0.25">
      <c r="B77" s="9"/>
      <c r="C77" s="9"/>
      <c r="D77" s="25">
        <v>422</v>
      </c>
      <c r="E77" s="25"/>
      <c r="F77" s="25" t="s">
        <v>76</v>
      </c>
      <c r="G77" s="32">
        <v>10816.43</v>
      </c>
      <c r="H77" s="32"/>
      <c r="I77" s="32"/>
      <c r="J77" s="32">
        <f>SUM(J78:J82)</f>
        <v>3831.52</v>
      </c>
      <c r="K77" s="32">
        <f t="shared" si="12"/>
        <v>35.423147933282976</v>
      </c>
      <c r="L77" s="32" t="e">
        <f t="shared" si="13"/>
        <v>#DIV/0!</v>
      </c>
    </row>
    <row r="78" spans="2:12" x14ac:dyDescent="0.25">
      <c r="B78" s="9"/>
      <c r="C78" s="9"/>
      <c r="D78" s="6"/>
      <c r="E78" s="6">
        <v>4221</v>
      </c>
      <c r="F78" s="6" t="s">
        <v>92</v>
      </c>
      <c r="G78" s="33">
        <v>393.75</v>
      </c>
      <c r="H78" s="34"/>
      <c r="I78" s="34"/>
      <c r="J78" s="32">
        <v>1514</v>
      </c>
      <c r="K78" s="32">
        <f t="shared" si="12"/>
        <v>384.50793650793651</v>
      </c>
      <c r="L78" s="32" t="e">
        <f t="shared" si="13"/>
        <v>#DIV/0!</v>
      </c>
    </row>
    <row r="79" spans="2:12" x14ac:dyDescent="0.25">
      <c r="B79" s="9"/>
      <c r="C79" s="9"/>
      <c r="D79" s="6"/>
      <c r="E79" s="6">
        <v>4222</v>
      </c>
      <c r="F79" s="6" t="s">
        <v>105</v>
      </c>
      <c r="G79" s="33"/>
      <c r="H79" s="34"/>
      <c r="I79" s="34"/>
      <c r="J79" s="32">
        <v>676</v>
      </c>
      <c r="K79" s="32" t="e">
        <f t="shared" si="12"/>
        <v>#DIV/0!</v>
      </c>
      <c r="L79" s="32" t="e">
        <f t="shared" si="13"/>
        <v>#DIV/0!</v>
      </c>
    </row>
    <row r="80" spans="2:12" x14ac:dyDescent="0.25">
      <c r="B80" s="9"/>
      <c r="C80" s="9"/>
      <c r="D80" s="6"/>
      <c r="E80" s="6">
        <v>4223</v>
      </c>
      <c r="F80" s="6" t="s">
        <v>93</v>
      </c>
      <c r="G80" s="33"/>
      <c r="H80" s="34"/>
      <c r="I80" s="34"/>
      <c r="J80" s="32">
        <v>0</v>
      </c>
      <c r="K80" s="32" t="e">
        <f t="shared" si="12"/>
        <v>#DIV/0!</v>
      </c>
      <c r="L80" s="32" t="e">
        <f t="shared" si="13"/>
        <v>#DIV/0!</v>
      </c>
    </row>
    <row r="81" spans="2:12" x14ac:dyDescent="0.25">
      <c r="B81" s="9"/>
      <c r="C81" s="9"/>
      <c r="D81" s="6"/>
      <c r="E81" s="6">
        <v>4225</v>
      </c>
      <c r="F81" s="6" t="s">
        <v>91</v>
      </c>
      <c r="G81" s="33">
        <v>9424.8799999999992</v>
      </c>
      <c r="H81" s="34"/>
      <c r="I81" s="34"/>
      <c r="J81" s="32">
        <v>0</v>
      </c>
      <c r="K81" s="32">
        <f t="shared" si="12"/>
        <v>0</v>
      </c>
      <c r="L81" s="32" t="e">
        <f t="shared" si="13"/>
        <v>#DIV/0!</v>
      </c>
    </row>
    <row r="82" spans="2:12" x14ac:dyDescent="0.25">
      <c r="B82" s="9"/>
      <c r="C82" s="9"/>
      <c r="D82" s="6"/>
      <c r="E82" s="6">
        <v>4227</v>
      </c>
      <c r="F82" s="6" t="s">
        <v>162</v>
      </c>
      <c r="G82" s="33">
        <v>997.8</v>
      </c>
      <c r="H82" s="34"/>
      <c r="I82" s="34"/>
      <c r="J82" s="32">
        <v>1641.52</v>
      </c>
      <c r="K82" s="32">
        <f t="shared" si="12"/>
        <v>164.51393064742433</v>
      </c>
      <c r="L82" s="32" t="e">
        <f t="shared" si="13"/>
        <v>#DIV/0!</v>
      </c>
    </row>
    <row r="83" spans="2:12" x14ac:dyDescent="0.25">
      <c r="B83" s="9"/>
      <c r="C83" s="9"/>
      <c r="D83" s="25">
        <v>423</v>
      </c>
      <c r="E83" s="6"/>
      <c r="F83" s="25" t="s">
        <v>77</v>
      </c>
      <c r="G83" s="38">
        <f t="shared" ref="G83:I83" si="27">SUM(G84)</f>
        <v>0</v>
      </c>
      <c r="H83" s="38">
        <f t="shared" si="27"/>
        <v>0</v>
      </c>
      <c r="I83" s="38">
        <f t="shared" si="27"/>
        <v>0</v>
      </c>
      <c r="J83" s="38">
        <f>SUM(J84)</f>
        <v>0</v>
      </c>
      <c r="K83" s="32" t="e">
        <f t="shared" si="12"/>
        <v>#DIV/0!</v>
      </c>
      <c r="L83" s="32" t="e">
        <f t="shared" si="13"/>
        <v>#DIV/0!</v>
      </c>
    </row>
    <row r="84" spans="2:12" x14ac:dyDescent="0.25">
      <c r="B84" s="9"/>
      <c r="C84" s="9"/>
      <c r="D84" s="6"/>
      <c r="E84" s="6">
        <v>4231</v>
      </c>
      <c r="F84" s="6" t="s">
        <v>106</v>
      </c>
      <c r="G84" s="33"/>
      <c r="H84" s="34"/>
      <c r="I84" s="34"/>
      <c r="J84" s="32"/>
      <c r="K84" s="32" t="e">
        <f t="shared" si="12"/>
        <v>#DIV/0!</v>
      </c>
      <c r="L84" s="32" t="e">
        <f t="shared" si="13"/>
        <v>#DIV/0!</v>
      </c>
    </row>
    <row r="85" spans="2:12" x14ac:dyDescent="0.25">
      <c r="B85" s="9"/>
      <c r="C85" s="23">
        <v>45</v>
      </c>
      <c r="D85" s="25"/>
      <c r="E85" s="6"/>
      <c r="F85" s="25" t="s">
        <v>107</v>
      </c>
      <c r="G85" s="38">
        <f t="shared" ref="G85:I86" si="28">SUM(G86)</f>
        <v>0</v>
      </c>
      <c r="H85" s="38">
        <v>75000</v>
      </c>
      <c r="I85" s="38">
        <v>75000</v>
      </c>
      <c r="J85" s="38">
        <f>SUM(J86)</f>
        <v>1500</v>
      </c>
      <c r="K85" s="32" t="e">
        <f t="shared" si="12"/>
        <v>#DIV/0!</v>
      </c>
      <c r="L85" s="32">
        <f t="shared" si="13"/>
        <v>2</v>
      </c>
    </row>
    <row r="86" spans="2:12" x14ac:dyDescent="0.25">
      <c r="B86" s="9"/>
      <c r="C86" s="23"/>
      <c r="D86" s="25">
        <v>451</v>
      </c>
      <c r="E86" s="6"/>
      <c r="F86" s="25" t="s">
        <v>108</v>
      </c>
      <c r="G86" s="38">
        <f t="shared" si="28"/>
        <v>0</v>
      </c>
      <c r="H86" s="38">
        <f t="shared" si="28"/>
        <v>0</v>
      </c>
      <c r="I86" s="38">
        <f t="shared" si="28"/>
        <v>0</v>
      </c>
      <c r="J86" s="38">
        <f>SUM(J87)</f>
        <v>1500</v>
      </c>
      <c r="K86" s="32" t="e">
        <f t="shared" si="12"/>
        <v>#DIV/0!</v>
      </c>
      <c r="L86" s="32" t="e">
        <f t="shared" si="13"/>
        <v>#DIV/0!</v>
      </c>
    </row>
    <row r="87" spans="2:12" x14ac:dyDescent="0.25">
      <c r="B87" s="9"/>
      <c r="C87" s="9"/>
      <c r="D87" s="6"/>
      <c r="E87" s="6">
        <v>4511</v>
      </c>
      <c r="F87" s="6" t="s">
        <v>108</v>
      </c>
      <c r="G87" s="33"/>
      <c r="H87" s="34"/>
      <c r="I87" s="34"/>
      <c r="J87" s="32">
        <v>1500</v>
      </c>
      <c r="K87" s="32" t="e">
        <f t="shared" si="12"/>
        <v>#DIV/0!</v>
      </c>
      <c r="L87" s="32" t="e">
        <f t="shared" si="13"/>
        <v>#DIV/0!</v>
      </c>
    </row>
    <row r="88" spans="2:12" x14ac:dyDescent="0.25">
      <c r="B88" s="9"/>
      <c r="C88" s="9"/>
      <c r="D88" s="6"/>
      <c r="E88" s="6"/>
      <c r="F88" s="6"/>
      <c r="G88" s="33"/>
      <c r="H88" s="33"/>
      <c r="I88" s="34"/>
      <c r="J88" s="32"/>
      <c r="K88" s="32" t="e">
        <f t="shared" si="12"/>
        <v>#DIV/0!</v>
      </c>
      <c r="L88" s="32"/>
    </row>
  </sheetData>
  <mergeCells count="7">
    <mergeCell ref="B2:L2"/>
    <mergeCell ref="B4:L4"/>
    <mergeCell ref="B6:L6"/>
    <mergeCell ref="B30:F30"/>
    <mergeCell ref="B9:F9"/>
    <mergeCell ref="B29:F2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K28"/>
  <sheetViews>
    <sheetView workbookViewId="0">
      <selection activeCell="K20" sqref="K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65" t="s">
        <v>35</v>
      </c>
      <c r="C2" s="165"/>
      <c r="D2" s="165"/>
      <c r="E2" s="165"/>
      <c r="F2" s="165"/>
      <c r="G2" s="165"/>
      <c r="H2" s="165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ht="33.75" customHeight="1" x14ac:dyDescent="0.25">
      <c r="B4" s="18" t="s">
        <v>8</v>
      </c>
      <c r="C4" s="18" t="s">
        <v>159</v>
      </c>
      <c r="D4" s="18" t="s">
        <v>165</v>
      </c>
      <c r="E4" s="18" t="s">
        <v>166</v>
      </c>
      <c r="F4" s="18" t="s">
        <v>168</v>
      </c>
      <c r="G4" s="18" t="s">
        <v>20</v>
      </c>
      <c r="H4" s="18" t="s">
        <v>45</v>
      </c>
    </row>
    <row r="5" spans="2:8" x14ac:dyDescent="0.25">
      <c r="B5" s="18">
        <v>1</v>
      </c>
      <c r="C5" s="19">
        <v>2</v>
      </c>
      <c r="D5" s="19">
        <v>3</v>
      </c>
      <c r="E5" s="19">
        <v>4</v>
      </c>
      <c r="F5" s="19">
        <v>5</v>
      </c>
      <c r="G5" s="19" t="s">
        <v>32</v>
      </c>
      <c r="H5" s="19" t="s">
        <v>33</v>
      </c>
    </row>
    <row r="6" spans="2:8" x14ac:dyDescent="0.25">
      <c r="B6" s="5" t="s">
        <v>42</v>
      </c>
      <c r="C6" s="46">
        <f>SUM(C7+C9+C11)</f>
        <v>432992.36</v>
      </c>
      <c r="D6" s="46">
        <f>SUM(D7+D9+D11+D13)</f>
        <v>1657504</v>
      </c>
      <c r="E6" s="46">
        <f>SUM(E7+E9+E11+E13)</f>
        <v>1657504</v>
      </c>
      <c r="F6" s="46">
        <f t="shared" ref="F6" si="0">SUM(F7+F9+F11)</f>
        <v>570600.04</v>
      </c>
      <c r="G6" s="32">
        <f>SUM(F6/C6*100)</f>
        <v>131.7806254133445</v>
      </c>
      <c r="H6" s="32">
        <f>SUM(F6/E6*100)</f>
        <v>34.425258702241443</v>
      </c>
    </row>
    <row r="7" spans="2:8" x14ac:dyDescent="0.25">
      <c r="B7" s="5" t="s">
        <v>16</v>
      </c>
      <c r="C7" s="47">
        <f>SUM(C8)</f>
        <v>322426.57</v>
      </c>
      <c r="D7" s="47">
        <f t="shared" ref="D7:F7" si="1">SUM(D8)</f>
        <v>1211100</v>
      </c>
      <c r="E7" s="47">
        <f t="shared" si="1"/>
        <v>1211100</v>
      </c>
      <c r="F7" s="47">
        <f t="shared" si="1"/>
        <v>445632.53</v>
      </c>
      <c r="G7" s="32">
        <f t="shared" ref="G7:G22" si="2">SUM(F7/C7*100)</f>
        <v>138.21209895946231</v>
      </c>
      <c r="H7" s="32">
        <f t="shared" ref="H7:H8" si="3">SUM(F7/E7*100)</f>
        <v>36.795684088844851</v>
      </c>
    </row>
    <row r="8" spans="2:8" x14ac:dyDescent="0.25">
      <c r="B8" s="13" t="s">
        <v>17</v>
      </c>
      <c r="C8" s="33">
        <v>322426.57</v>
      </c>
      <c r="D8" s="33">
        <v>1211100</v>
      </c>
      <c r="E8" s="33">
        <v>1211100</v>
      </c>
      <c r="F8" s="32">
        <v>445632.53</v>
      </c>
      <c r="G8" s="32">
        <f t="shared" si="2"/>
        <v>138.21209895946231</v>
      </c>
      <c r="H8" s="32">
        <f t="shared" si="3"/>
        <v>36.795684088844851</v>
      </c>
    </row>
    <row r="9" spans="2:8" x14ac:dyDescent="0.25">
      <c r="B9" s="5" t="s">
        <v>18</v>
      </c>
      <c r="C9" s="47">
        <f>SUM(C10)</f>
        <v>42860.79</v>
      </c>
      <c r="D9" s="47">
        <f t="shared" ref="D9:F9" si="4">SUM(D10)</f>
        <v>56650</v>
      </c>
      <c r="E9" s="47">
        <f t="shared" si="4"/>
        <v>56650</v>
      </c>
      <c r="F9" s="47">
        <f t="shared" si="4"/>
        <v>41694.31</v>
      </c>
      <c r="G9" s="32">
        <f t="shared" si="2"/>
        <v>97.278444937669121</v>
      </c>
      <c r="H9" s="32">
        <f t="shared" ref="H9:H22" si="5">SUM(F9/E9*100)</f>
        <v>73.599841129744036</v>
      </c>
    </row>
    <row r="10" spans="2:8" x14ac:dyDescent="0.25">
      <c r="B10" s="14" t="s">
        <v>19</v>
      </c>
      <c r="C10" s="33">
        <v>42860.79</v>
      </c>
      <c r="D10" s="33">
        <v>56650</v>
      </c>
      <c r="E10" s="34">
        <v>56650</v>
      </c>
      <c r="F10" s="32">
        <v>41694.31</v>
      </c>
      <c r="G10" s="32">
        <f t="shared" si="2"/>
        <v>97.278444937669121</v>
      </c>
      <c r="H10" s="32">
        <f t="shared" si="5"/>
        <v>73.599841129744036</v>
      </c>
    </row>
    <row r="11" spans="2:8" x14ac:dyDescent="0.25">
      <c r="B11" s="23" t="s">
        <v>63</v>
      </c>
      <c r="C11" s="47">
        <f>SUM(C12)</f>
        <v>67705</v>
      </c>
      <c r="D11" s="47">
        <f t="shared" ref="D11:F11" si="6">SUM(D12)</f>
        <v>361000</v>
      </c>
      <c r="E11" s="47">
        <f t="shared" si="6"/>
        <v>361000</v>
      </c>
      <c r="F11" s="47">
        <f t="shared" si="6"/>
        <v>83273.2</v>
      </c>
      <c r="G11" s="32">
        <f t="shared" si="2"/>
        <v>122.99416586662728</v>
      </c>
      <c r="H11" s="32">
        <f t="shared" si="5"/>
        <v>23.067368421052631</v>
      </c>
    </row>
    <row r="12" spans="2:8" x14ac:dyDescent="0.25">
      <c r="B12" s="24" t="s">
        <v>64</v>
      </c>
      <c r="C12" s="33">
        <v>67705</v>
      </c>
      <c r="D12" s="33">
        <v>361000</v>
      </c>
      <c r="E12" s="34">
        <v>361000</v>
      </c>
      <c r="F12" s="32">
        <v>83273.2</v>
      </c>
      <c r="G12" s="32">
        <f t="shared" si="2"/>
        <v>122.99416586662728</v>
      </c>
      <c r="H12" s="32">
        <f t="shared" si="5"/>
        <v>23.067368421052631</v>
      </c>
    </row>
    <row r="13" spans="2:8" x14ac:dyDescent="0.25">
      <c r="B13" s="23" t="s">
        <v>170</v>
      </c>
      <c r="C13" s="33"/>
      <c r="D13" s="47">
        <f>SUM(D14)</f>
        <v>28754</v>
      </c>
      <c r="E13" s="125">
        <f>SUM(E14)</f>
        <v>28754</v>
      </c>
      <c r="F13" s="32"/>
      <c r="G13" s="32"/>
      <c r="H13" s="32"/>
    </row>
    <row r="14" spans="2:8" x14ac:dyDescent="0.25">
      <c r="B14" s="24" t="s">
        <v>171</v>
      </c>
      <c r="C14" s="33"/>
      <c r="D14" s="33">
        <v>28754</v>
      </c>
      <c r="E14" s="34">
        <v>28754</v>
      </c>
      <c r="F14" s="32"/>
      <c r="G14" s="32"/>
      <c r="H14" s="32"/>
    </row>
    <row r="15" spans="2:8" x14ac:dyDescent="0.25">
      <c r="B15" s="14"/>
      <c r="C15" s="33"/>
      <c r="D15" s="33"/>
      <c r="E15" s="34"/>
      <c r="F15" s="32"/>
      <c r="G15" s="32"/>
      <c r="H15" s="32"/>
    </row>
    <row r="16" spans="2:8" ht="15.75" customHeight="1" x14ac:dyDescent="0.25">
      <c r="B16" s="5" t="s">
        <v>43</v>
      </c>
      <c r="C16" s="47">
        <f>SUM(C17+C19+C21)</f>
        <v>375302.67</v>
      </c>
      <c r="D16" s="47">
        <f>SUM(D17+D19+D21+D23)</f>
        <v>1748054</v>
      </c>
      <c r="E16" s="47">
        <f>SUM(E17+E19+E21+E23)</f>
        <v>1748054</v>
      </c>
      <c r="F16" s="47">
        <f t="shared" ref="F16" si="7">SUM(F17+F19+F21)</f>
        <v>511837.85000000003</v>
      </c>
      <c r="G16" s="32">
        <f t="shared" si="2"/>
        <v>136.38001829296874</v>
      </c>
      <c r="H16" s="32">
        <f t="shared" si="5"/>
        <v>29.280436988788676</v>
      </c>
    </row>
    <row r="17" spans="2:11" ht="15.75" customHeight="1" x14ac:dyDescent="0.25">
      <c r="B17" s="5" t="s">
        <v>16</v>
      </c>
      <c r="C17" s="47">
        <f>SUM(C18)</f>
        <v>322426.57</v>
      </c>
      <c r="D17" s="47">
        <f t="shared" ref="D17:F17" si="8">SUM(D18)</f>
        <v>1211100</v>
      </c>
      <c r="E17" s="47">
        <f t="shared" si="8"/>
        <v>1211100</v>
      </c>
      <c r="F17" s="47">
        <f t="shared" si="8"/>
        <v>445632.53</v>
      </c>
      <c r="G17" s="32">
        <f t="shared" si="2"/>
        <v>138.21209895946231</v>
      </c>
      <c r="H17" s="32">
        <f t="shared" si="5"/>
        <v>36.795684088844851</v>
      </c>
    </row>
    <row r="18" spans="2:11" x14ac:dyDescent="0.25">
      <c r="B18" s="13" t="s">
        <v>17</v>
      </c>
      <c r="C18" s="33">
        <v>322426.57</v>
      </c>
      <c r="D18" s="33">
        <v>1211100</v>
      </c>
      <c r="E18" s="33">
        <v>1211100</v>
      </c>
      <c r="F18" s="32">
        <v>445632.53</v>
      </c>
      <c r="G18" s="32">
        <f t="shared" si="2"/>
        <v>138.21209895946231</v>
      </c>
      <c r="H18" s="32">
        <f t="shared" si="5"/>
        <v>36.795684088844851</v>
      </c>
    </row>
    <row r="19" spans="2:11" x14ac:dyDescent="0.25">
      <c r="B19" s="5" t="s">
        <v>18</v>
      </c>
      <c r="C19" s="47">
        <f>SUM(C20)</f>
        <v>1330</v>
      </c>
      <c r="D19" s="47">
        <f>SUM(D20)</f>
        <v>66650</v>
      </c>
      <c r="E19" s="47">
        <f t="shared" ref="E19:F19" si="9">SUM(E20)</f>
        <v>66650</v>
      </c>
      <c r="F19" s="47">
        <f t="shared" si="9"/>
        <v>2691.27</v>
      </c>
      <c r="G19" s="32">
        <f t="shared" si="2"/>
        <v>202.35112781954888</v>
      </c>
      <c r="H19" s="32">
        <f t="shared" si="5"/>
        <v>4.0379144786196548</v>
      </c>
    </row>
    <row r="20" spans="2:11" x14ac:dyDescent="0.25">
      <c r="B20" s="14" t="s">
        <v>19</v>
      </c>
      <c r="C20" s="33">
        <v>1330</v>
      </c>
      <c r="D20" s="33">
        <v>66650</v>
      </c>
      <c r="E20" s="33">
        <v>66650</v>
      </c>
      <c r="F20" s="32">
        <v>2691.27</v>
      </c>
      <c r="G20" s="32">
        <f t="shared" si="2"/>
        <v>202.35112781954888</v>
      </c>
      <c r="H20" s="32">
        <f t="shared" si="5"/>
        <v>4.0379144786196548</v>
      </c>
    </row>
    <row r="21" spans="2:11" x14ac:dyDescent="0.25">
      <c r="B21" s="23" t="s">
        <v>63</v>
      </c>
      <c r="C21" s="47">
        <f>SUM(C22)</f>
        <v>51546.1</v>
      </c>
      <c r="D21" s="47">
        <f>SUM(D22)</f>
        <v>441550</v>
      </c>
      <c r="E21" s="47">
        <f t="shared" ref="E21:F21" si="10">SUM(E22)</f>
        <v>441550</v>
      </c>
      <c r="F21" s="47">
        <f t="shared" si="10"/>
        <v>63514.05</v>
      </c>
      <c r="G21" s="32">
        <f t="shared" si="2"/>
        <v>123.217954413622</v>
      </c>
      <c r="H21" s="32">
        <f t="shared" si="5"/>
        <v>14.384339259427021</v>
      </c>
    </row>
    <row r="22" spans="2:11" x14ac:dyDescent="0.25">
      <c r="B22" s="24" t="s">
        <v>64</v>
      </c>
      <c r="C22" s="33">
        <v>51546.1</v>
      </c>
      <c r="D22" s="33">
        <v>441550</v>
      </c>
      <c r="E22" s="34">
        <v>441550</v>
      </c>
      <c r="F22" s="32">
        <v>63514.05</v>
      </c>
      <c r="G22" s="32">
        <f t="shared" si="2"/>
        <v>123.217954413622</v>
      </c>
      <c r="H22" s="32">
        <f t="shared" si="5"/>
        <v>14.384339259427021</v>
      </c>
    </row>
    <row r="23" spans="2:11" x14ac:dyDescent="0.25">
      <c r="B23" s="23" t="s">
        <v>170</v>
      </c>
      <c r="C23" s="33"/>
      <c r="D23" s="47">
        <f>SUM(D24)</f>
        <v>28754</v>
      </c>
      <c r="E23" s="47">
        <f>SUM(E24)</f>
        <v>28754</v>
      </c>
      <c r="F23" s="32"/>
      <c r="G23" s="32"/>
      <c r="H23" s="32"/>
    </row>
    <row r="24" spans="2:11" x14ac:dyDescent="0.25">
      <c r="B24" s="24" t="s">
        <v>171</v>
      </c>
      <c r="C24" s="33"/>
      <c r="D24" s="33">
        <v>28754</v>
      </c>
      <c r="E24" s="34">
        <v>28754</v>
      </c>
      <c r="F24" s="32"/>
      <c r="G24" s="32"/>
      <c r="H24" s="32"/>
    </row>
    <row r="25" spans="2:11" x14ac:dyDescent="0.25">
      <c r="C25" s="42"/>
      <c r="D25" s="42"/>
      <c r="E25" s="42"/>
      <c r="F25" s="42"/>
      <c r="G25" s="42"/>
      <c r="H25" s="42"/>
    </row>
    <row r="26" spans="2:11" ht="15" customHeight="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H12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65" t="s">
        <v>36</v>
      </c>
      <c r="C2" s="165"/>
      <c r="D2" s="165"/>
      <c r="E2" s="165"/>
      <c r="F2" s="165"/>
      <c r="G2" s="165"/>
      <c r="H2" s="165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ht="25.5" x14ac:dyDescent="0.25">
      <c r="B4" s="18" t="s">
        <v>8</v>
      </c>
      <c r="C4" s="18" t="s">
        <v>160</v>
      </c>
      <c r="D4" s="18" t="s">
        <v>165</v>
      </c>
      <c r="E4" s="18" t="s">
        <v>166</v>
      </c>
      <c r="F4" s="18" t="s">
        <v>172</v>
      </c>
      <c r="G4" s="18" t="s">
        <v>20</v>
      </c>
      <c r="H4" s="18" t="s">
        <v>45</v>
      </c>
    </row>
    <row r="5" spans="2:8" x14ac:dyDescent="0.25"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 t="s">
        <v>32</v>
      </c>
      <c r="H5" s="19" t="s">
        <v>33</v>
      </c>
    </row>
    <row r="6" spans="2:8" ht="15.75" customHeight="1" x14ac:dyDescent="0.25">
      <c r="B6" s="5" t="s">
        <v>43</v>
      </c>
      <c r="C6" s="3"/>
      <c r="D6" s="3"/>
      <c r="E6" s="3"/>
      <c r="F6" s="16"/>
      <c r="G6" s="16"/>
      <c r="H6" s="16"/>
    </row>
    <row r="7" spans="2:8" ht="15.75" customHeight="1" x14ac:dyDescent="0.25">
      <c r="B7" s="43" t="s">
        <v>109</v>
      </c>
      <c r="C7" s="31">
        <f t="shared" ref="C7:E7" si="0">SUM(C8)</f>
        <v>375302.67</v>
      </c>
      <c r="D7" s="31">
        <f t="shared" si="0"/>
        <v>1748054</v>
      </c>
      <c r="E7" s="31">
        <f t="shared" si="0"/>
        <v>1748054</v>
      </c>
      <c r="F7" s="31">
        <f>SUM(F8)</f>
        <v>511837.85</v>
      </c>
      <c r="G7" s="45">
        <f>SUM(F7/C7*100)</f>
        <v>136.38001829296871</v>
      </c>
      <c r="H7" s="45">
        <f>SUM(F7/E7*100)</f>
        <v>29.280436988788676</v>
      </c>
    </row>
    <row r="8" spans="2:8" x14ac:dyDescent="0.25">
      <c r="B8" s="44" t="s">
        <v>110</v>
      </c>
      <c r="C8" s="33">
        <v>375302.67</v>
      </c>
      <c r="D8" s="3">
        <v>1748054</v>
      </c>
      <c r="E8" s="3">
        <v>1748054</v>
      </c>
      <c r="F8" s="35">
        <v>511837.85</v>
      </c>
      <c r="G8" s="45">
        <f>SUM(F8/C8*100)</f>
        <v>136.38001829296871</v>
      </c>
      <c r="H8" s="45">
        <f>SUM(F8/E8*100)</f>
        <v>29.280436988788676</v>
      </c>
    </row>
    <row r="10" spans="2:8" x14ac:dyDescent="0.25">
      <c r="B10" s="17"/>
      <c r="C10" s="17"/>
      <c r="D10" s="17"/>
      <c r="E10" s="17"/>
      <c r="F10" s="17"/>
      <c r="G10" s="17"/>
      <c r="H10" s="17"/>
    </row>
    <row r="11" spans="2:8" x14ac:dyDescent="0.25">
      <c r="B11" s="17"/>
      <c r="C11" s="17"/>
      <c r="D11" s="17"/>
      <c r="E11" s="17"/>
      <c r="F11" s="17"/>
      <c r="G11" s="17"/>
      <c r="H11" s="17"/>
    </row>
    <row r="12" spans="2:8" x14ac:dyDescent="0.25">
      <c r="B12" s="17"/>
      <c r="C12" s="17"/>
      <c r="D12" s="17"/>
      <c r="E12" s="17"/>
      <c r="F12" s="17"/>
      <c r="G12" s="17"/>
      <c r="H12" s="1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1:L15"/>
  <sheetViews>
    <sheetView workbookViewId="0">
      <selection activeCell="J8" sqref="J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 customHeight="1" x14ac:dyDescent="0.25">
      <c r="B2" s="165" t="s">
        <v>12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2" ht="18" x14ac:dyDescent="0.25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2:12" ht="18" customHeight="1" x14ac:dyDescent="0.25">
      <c r="B4" s="165" t="s">
        <v>48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ht="15.75" customHeight="1" x14ac:dyDescent="0.25">
      <c r="B5" s="165" t="s">
        <v>37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ht="18" x14ac:dyDescent="0.25">
      <c r="B6" s="1"/>
      <c r="C6" s="1"/>
      <c r="D6" s="1"/>
      <c r="E6" s="1"/>
      <c r="F6" s="1"/>
      <c r="G6" s="1"/>
      <c r="H6" s="1"/>
      <c r="I6" s="1"/>
      <c r="J6" s="2"/>
      <c r="K6" s="2"/>
      <c r="L6" s="2"/>
    </row>
    <row r="7" spans="2:12" ht="25.5" customHeight="1" x14ac:dyDescent="0.25">
      <c r="B7" s="169" t="s">
        <v>8</v>
      </c>
      <c r="C7" s="170"/>
      <c r="D7" s="170"/>
      <c r="E7" s="170"/>
      <c r="F7" s="171"/>
      <c r="G7" s="20" t="s">
        <v>159</v>
      </c>
      <c r="H7" s="20" t="s">
        <v>165</v>
      </c>
      <c r="I7" s="20" t="s">
        <v>166</v>
      </c>
      <c r="J7" s="20" t="s">
        <v>168</v>
      </c>
      <c r="K7" s="20" t="s">
        <v>20</v>
      </c>
      <c r="L7" s="20" t="s">
        <v>45</v>
      </c>
    </row>
    <row r="8" spans="2:12" x14ac:dyDescent="0.25">
      <c r="B8" s="169">
        <v>1</v>
      </c>
      <c r="C8" s="170"/>
      <c r="D8" s="170"/>
      <c r="E8" s="170"/>
      <c r="F8" s="171"/>
      <c r="G8" s="21">
        <v>2</v>
      </c>
      <c r="H8" s="21">
        <v>3</v>
      </c>
      <c r="I8" s="21">
        <v>4</v>
      </c>
      <c r="J8" s="21">
        <v>5</v>
      </c>
      <c r="K8" s="21" t="s">
        <v>32</v>
      </c>
      <c r="L8" s="21" t="s">
        <v>33</v>
      </c>
    </row>
    <row r="9" spans="2:12" ht="25.5" x14ac:dyDescent="0.25">
      <c r="B9" s="5">
        <v>8</v>
      </c>
      <c r="C9" s="5"/>
      <c r="D9" s="5"/>
      <c r="E9" s="5"/>
      <c r="F9" s="5" t="s">
        <v>9</v>
      </c>
      <c r="G9" s="3">
        <v>0</v>
      </c>
      <c r="H9" s="3">
        <v>0</v>
      </c>
      <c r="I9" s="3">
        <v>0</v>
      </c>
      <c r="J9" s="16">
        <v>0</v>
      </c>
      <c r="K9" s="16"/>
      <c r="L9" s="16"/>
    </row>
    <row r="10" spans="2:12" x14ac:dyDescent="0.25">
      <c r="B10" s="6"/>
      <c r="C10" s="6"/>
      <c r="D10" s="6"/>
      <c r="E10" s="7"/>
      <c r="F10" s="10"/>
      <c r="G10" s="3"/>
      <c r="H10" s="3"/>
      <c r="I10" s="3"/>
      <c r="J10" s="16"/>
      <c r="K10" s="16"/>
      <c r="L10" s="16"/>
    </row>
    <row r="11" spans="2:12" ht="25.5" x14ac:dyDescent="0.25">
      <c r="B11" s="8">
        <v>5</v>
      </c>
      <c r="C11" s="8"/>
      <c r="D11" s="8"/>
      <c r="E11" s="8"/>
      <c r="F11" s="11" t="s">
        <v>10</v>
      </c>
      <c r="G11" s="3">
        <v>0</v>
      </c>
      <c r="H11" s="3">
        <v>0</v>
      </c>
      <c r="I11" s="3">
        <v>0</v>
      </c>
      <c r="J11" s="16">
        <v>0</v>
      </c>
      <c r="K11" s="16"/>
      <c r="L11" s="16"/>
    </row>
    <row r="13" spans="2:12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2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H10"/>
  <sheetViews>
    <sheetView workbookViewId="0">
      <selection activeCell="F5" sqref="F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65" t="s">
        <v>38</v>
      </c>
      <c r="C2" s="165"/>
      <c r="D2" s="165"/>
      <c r="E2" s="165"/>
      <c r="F2" s="165"/>
      <c r="G2" s="165"/>
      <c r="H2" s="165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ht="25.5" x14ac:dyDescent="0.25">
      <c r="B4" s="18" t="s">
        <v>8</v>
      </c>
      <c r="C4" s="18" t="s">
        <v>158</v>
      </c>
      <c r="D4" s="18" t="s">
        <v>165</v>
      </c>
      <c r="E4" s="18" t="s">
        <v>166</v>
      </c>
      <c r="F4" s="18" t="s">
        <v>167</v>
      </c>
      <c r="G4" s="18" t="s">
        <v>20</v>
      </c>
      <c r="H4" s="18" t="s">
        <v>45</v>
      </c>
    </row>
    <row r="5" spans="2:8" x14ac:dyDescent="0.25"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 t="s">
        <v>32</v>
      </c>
      <c r="H5" s="18" t="s">
        <v>33</v>
      </c>
    </row>
    <row r="6" spans="2:8" x14ac:dyDescent="0.25">
      <c r="B6" s="5" t="s">
        <v>40</v>
      </c>
      <c r="C6" s="3">
        <v>0</v>
      </c>
      <c r="D6" s="3">
        <v>0</v>
      </c>
      <c r="E6" s="4">
        <v>0</v>
      </c>
      <c r="F6" s="16">
        <v>0</v>
      </c>
      <c r="G6" s="16"/>
      <c r="H6" s="16"/>
    </row>
    <row r="7" spans="2:8" x14ac:dyDescent="0.25">
      <c r="B7" s="14"/>
      <c r="C7" s="3"/>
      <c r="D7" s="3"/>
      <c r="E7" s="4"/>
      <c r="F7" s="16"/>
      <c r="G7" s="16"/>
      <c r="H7" s="16"/>
    </row>
    <row r="8" spans="2:8" ht="15.75" customHeight="1" x14ac:dyDescent="0.25">
      <c r="B8" s="5" t="s">
        <v>41</v>
      </c>
      <c r="C8" s="3">
        <v>0</v>
      </c>
      <c r="D8" s="3">
        <v>0</v>
      </c>
      <c r="E8" s="4">
        <v>0</v>
      </c>
      <c r="F8" s="16">
        <v>0</v>
      </c>
      <c r="G8" s="16"/>
      <c r="H8" s="16"/>
    </row>
    <row r="10" spans="2:8" x14ac:dyDescent="0.25">
      <c r="B10" s="22"/>
      <c r="C10" s="22"/>
      <c r="D10" s="22"/>
      <c r="E10" s="22"/>
      <c r="F10" s="22"/>
      <c r="G10" s="22"/>
      <c r="H10" s="2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1:J88"/>
  <sheetViews>
    <sheetView tabSelected="1" topLeftCell="A20" workbookViewId="0">
      <selection activeCell="L13" sqref="L13"/>
    </sheetView>
  </sheetViews>
  <sheetFormatPr defaultRowHeight="15" x14ac:dyDescent="0.25"/>
  <cols>
    <col min="2" max="2" width="21.42578125" customWidth="1"/>
    <col min="3" max="3" width="54.28515625" customWidth="1"/>
    <col min="4" max="6" width="24.28515625" customWidth="1"/>
    <col min="7" max="7" width="15.7109375" customWidth="1"/>
    <col min="8" max="8" width="24.28515625" customWidth="1"/>
  </cols>
  <sheetData>
    <row r="1" spans="2:10" ht="18" x14ac:dyDescent="0.25">
      <c r="B1" s="1"/>
      <c r="C1" s="1"/>
      <c r="D1" s="1"/>
      <c r="E1" s="1"/>
      <c r="F1" s="1"/>
      <c r="G1" s="2"/>
      <c r="H1" s="2"/>
    </row>
    <row r="2" spans="2:10" ht="18" customHeight="1" x14ac:dyDescent="0.25">
      <c r="B2" s="165" t="s">
        <v>11</v>
      </c>
      <c r="C2" s="165"/>
      <c r="D2" s="165"/>
      <c r="E2" s="165"/>
      <c r="F2" s="165"/>
      <c r="G2" s="165"/>
      <c r="H2" s="84"/>
    </row>
    <row r="3" spans="2:10" ht="18" x14ac:dyDescent="0.25">
      <c r="B3" s="1"/>
      <c r="C3" s="1"/>
      <c r="D3" s="1"/>
      <c r="E3" s="1"/>
      <c r="F3" s="1"/>
      <c r="G3" s="2"/>
      <c r="H3" s="2"/>
    </row>
    <row r="4" spans="2:10" ht="15.75" x14ac:dyDescent="0.25">
      <c r="B4" s="172" t="s">
        <v>50</v>
      </c>
      <c r="C4" s="172"/>
      <c r="D4" s="172"/>
      <c r="E4" s="172"/>
      <c r="F4" s="172"/>
      <c r="G4" s="172"/>
    </row>
    <row r="5" spans="2:10" ht="18" x14ac:dyDescent="0.25">
      <c r="B5" s="1"/>
      <c r="C5" s="1"/>
      <c r="D5" s="1"/>
      <c r="E5" s="1"/>
      <c r="F5" s="1"/>
      <c r="G5" s="2"/>
    </row>
    <row r="6" spans="2:10" ht="25.5" x14ac:dyDescent="0.25">
      <c r="B6" s="18" t="s">
        <v>8</v>
      </c>
      <c r="C6" s="18"/>
      <c r="D6" s="18" t="s">
        <v>165</v>
      </c>
      <c r="E6" s="18" t="s">
        <v>166</v>
      </c>
      <c r="F6" s="18" t="s">
        <v>172</v>
      </c>
      <c r="G6" s="18" t="s">
        <v>45</v>
      </c>
    </row>
    <row r="7" spans="2:10" s="85" customFormat="1" x14ac:dyDescent="0.25">
      <c r="B7" s="18">
        <v>1</v>
      </c>
      <c r="C7" s="18"/>
      <c r="D7" s="18">
        <v>2</v>
      </c>
      <c r="E7" s="18">
        <v>3</v>
      </c>
      <c r="F7" s="18">
        <v>4</v>
      </c>
      <c r="G7" s="18" t="s">
        <v>39</v>
      </c>
      <c r="I7"/>
    </row>
    <row r="8" spans="2:10" s="85" customFormat="1" x14ac:dyDescent="0.25">
      <c r="B8" s="90"/>
      <c r="C8" s="90"/>
      <c r="D8" s="90"/>
      <c r="E8" s="90"/>
      <c r="F8" s="90"/>
      <c r="G8" s="90"/>
      <c r="I8"/>
    </row>
    <row r="9" spans="2:10" ht="30" customHeight="1" x14ac:dyDescent="0.25">
      <c r="B9" s="91" t="s">
        <v>113</v>
      </c>
      <c r="C9" s="92" t="s">
        <v>111</v>
      </c>
      <c r="D9" s="93">
        <f>SUM(D10:D13)</f>
        <v>1748054</v>
      </c>
      <c r="E9" s="93">
        <f>SUM(E10:E13)</f>
        <v>1748054</v>
      </c>
      <c r="F9" s="94">
        <f>SUM(F10:F12)</f>
        <v>511837.85000000003</v>
      </c>
      <c r="G9" s="94">
        <f>F9/E9*100</f>
        <v>29.280436988788676</v>
      </c>
      <c r="H9" s="81"/>
      <c r="J9" s="86"/>
    </row>
    <row r="10" spans="2:10" ht="30" customHeight="1" x14ac:dyDescent="0.25">
      <c r="B10" s="95" t="s">
        <v>114</v>
      </c>
      <c r="C10" s="96" t="s">
        <v>153</v>
      </c>
      <c r="D10" s="97">
        <v>1211100</v>
      </c>
      <c r="E10" s="97">
        <v>1211100</v>
      </c>
      <c r="F10" s="98">
        <v>445632.53</v>
      </c>
      <c r="G10" s="94">
        <f t="shared" ref="G10:G19" si="0">F10/E10*100</f>
        <v>36.795684088844851</v>
      </c>
      <c r="H10" s="81"/>
      <c r="J10" s="86"/>
    </row>
    <row r="11" spans="2:10" ht="30" customHeight="1" x14ac:dyDescent="0.25">
      <c r="B11" s="95" t="s">
        <v>115</v>
      </c>
      <c r="C11" s="96" t="s">
        <v>112</v>
      </c>
      <c r="D11" s="97">
        <v>66650</v>
      </c>
      <c r="E11" s="97">
        <v>66650</v>
      </c>
      <c r="F11" s="98">
        <v>2691.27</v>
      </c>
      <c r="G11" s="94">
        <f t="shared" si="0"/>
        <v>4.0379144786196548</v>
      </c>
      <c r="H11" s="81"/>
      <c r="J11" s="86"/>
    </row>
    <row r="12" spans="2:10" ht="30" customHeight="1" x14ac:dyDescent="0.25">
      <c r="B12" s="95" t="s">
        <v>116</v>
      </c>
      <c r="C12" s="96" t="s">
        <v>152</v>
      </c>
      <c r="D12" s="97">
        <v>441550</v>
      </c>
      <c r="E12" s="97">
        <v>441550</v>
      </c>
      <c r="F12" s="98">
        <v>63514.05</v>
      </c>
      <c r="G12" s="94">
        <f t="shared" si="0"/>
        <v>14.384339259427021</v>
      </c>
      <c r="H12" s="81"/>
      <c r="J12" s="86"/>
    </row>
    <row r="13" spans="2:10" ht="30" customHeight="1" x14ac:dyDescent="0.25">
      <c r="B13" s="95">
        <v>52</v>
      </c>
      <c r="C13" s="96" t="s">
        <v>173</v>
      </c>
      <c r="D13" s="97">
        <v>28754</v>
      </c>
      <c r="E13" s="97">
        <v>28754</v>
      </c>
      <c r="F13" s="98"/>
      <c r="G13" s="94">
        <f t="shared" si="0"/>
        <v>0</v>
      </c>
      <c r="H13" s="81"/>
      <c r="J13" s="86"/>
    </row>
    <row r="14" spans="2:10" ht="11.25" customHeight="1" x14ac:dyDescent="0.25">
      <c r="B14" s="95"/>
      <c r="C14" s="96"/>
      <c r="D14" s="97"/>
      <c r="E14" s="97"/>
      <c r="F14" s="98"/>
      <c r="G14" s="94"/>
      <c r="H14" s="81"/>
      <c r="J14" s="86"/>
    </row>
    <row r="15" spans="2:10" ht="30" customHeight="1" x14ac:dyDescent="0.25">
      <c r="B15" s="95">
        <v>26</v>
      </c>
      <c r="C15" s="96" t="s">
        <v>154</v>
      </c>
      <c r="D15" s="93">
        <v>1748054</v>
      </c>
      <c r="E15" s="93">
        <v>1748054</v>
      </c>
      <c r="F15" s="94">
        <v>511837.85</v>
      </c>
      <c r="G15" s="94">
        <f t="shared" si="0"/>
        <v>29.280436988788676</v>
      </c>
      <c r="H15" s="81"/>
      <c r="J15" s="86"/>
    </row>
    <row r="16" spans="2:10" ht="30" customHeight="1" x14ac:dyDescent="0.25">
      <c r="B16" s="99">
        <v>2607</v>
      </c>
      <c r="C16" s="96" t="s">
        <v>155</v>
      </c>
      <c r="D16" s="93">
        <v>1748054</v>
      </c>
      <c r="E16" s="93">
        <v>1748054</v>
      </c>
      <c r="F16" s="94">
        <v>511837.85</v>
      </c>
      <c r="G16" s="94">
        <f t="shared" si="0"/>
        <v>29.280436988788676</v>
      </c>
      <c r="H16" s="81"/>
      <c r="I16" s="81"/>
      <c r="J16" s="86"/>
    </row>
    <row r="17" spans="2:10" ht="30" customHeight="1" x14ac:dyDescent="0.25">
      <c r="B17" s="100" t="s">
        <v>118</v>
      </c>
      <c r="C17" s="101" t="s">
        <v>119</v>
      </c>
      <c r="D17" s="94">
        <f>SUM(D18+D50+D58)</f>
        <v>1653850</v>
      </c>
      <c r="E17" s="94">
        <f>SUM(E18+E50+E58)</f>
        <v>1653850</v>
      </c>
      <c r="F17" s="94">
        <f>SUM(F18+F50+F58+F52)</f>
        <v>511837.85</v>
      </c>
      <c r="G17" s="94">
        <f t="shared" si="0"/>
        <v>30.948263143574085</v>
      </c>
      <c r="H17" s="81"/>
      <c r="I17" s="81"/>
      <c r="J17" s="86"/>
    </row>
    <row r="18" spans="2:10" ht="30" customHeight="1" x14ac:dyDescent="0.25">
      <c r="B18" s="102" t="s">
        <v>114</v>
      </c>
      <c r="C18" s="101" t="s">
        <v>120</v>
      </c>
      <c r="D18" s="103">
        <f>SUM(D19+D25+D44+D45+D49)</f>
        <v>1211100</v>
      </c>
      <c r="E18" s="103">
        <f>SUM(E19+E25+E44+E45+E49)</f>
        <v>1211100</v>
      </c>
      <c r="F18" s="94">
        <f>SUM(F19+F25+F45+F49)</f>
        <v>445632.52999999997</v>
      </c>
      <c r="G18" s="94">
        <f t="shared" si="0"/>
        <v>36.795684088844851</v>
      </c>
      <c r="H18" s="82"/>
      <c r="I18" s="82"/>
      <c r="J18" s="86"/>
    </row>
    <row r="19" spans="2:10" x14ac:dyDescent="0.25">
      <c r="B19" s="104" t="s">
        <v>115</v>
      </c>
      <c r="C19" s="105" t="s">
        <v>5</v>
      </c>
      <c r="D19" s="106">
        <v>804250</v>
      </c>
      <c r="E19" s="106">
        <v>804250</v>
      </c>
      <c r="F19" s="106">
        <f>SUM(F20:F24)</f>
        <v>339192.04</v>
      </c>
      <c r="G19" s="94">
        <f t="shared" si="0"/>
        <v>42.174950575069936</v>
      </c>
      <c r="H19" s="82"/>
      <c r="I19" s="82"/>
      <c r="J19" s="86"/>
    </row>
    <row r="20" spans="2:10" x14ac:dyDescent="0.25">
      <c r="B20" s="107" t="s">
        <v>121</v>
      </c>
      <c r="C20" s="105" t="s">
        <v>29</v>
      </c>
      <c r="D20" s="108"/>
      <c r="E20" s="108"/>
      <c r="F20" s="109">
        <v>278848.68</v>
      </c>
      <c r="G20" s="94"/>
      <c r="H20" s="87"/>
      <c r="I20" s="83"/>
      <c r="J20" s="86"/>
    </row>
    <row r="21" spans="2:10" x14ac:dyDescent="0.25">
      <c r="B21" s="107" t="s">
        <v>122</v>
      </c>
      <c r="C21" s="105" t="s">
        <v>78</v>
      </c>
      <c r="D21" s="110"/>
      <c r="E21" s="110"/>
      <c r="F21" s="111">
        <v>1874.84</v>
      </c>
      <c r="G21" s="94"/>
      <c r="H21" s="87"/>
      <c r="I21" s="83"/>
      <c r="J21" s="86"/>
    </row>
    <row r="22" spans="2:10" x14ac:dyDescent="0.25">
      <c r="B22" s="107" t="s">
        <v>123</v>
      </c>
      <c r="C22" s="105" t="s">
        <v>65</v>
      </c>
      <c r="D22" s="110"/>
      <c r="E22" s="110"/>
      <c r="F22" s="111">
        <v>9035.6299999999992</v>
      </c>
      <c r="G22" s="94"/>
      <c r="H22" s="87"/>
      <c r="I22" s="83"/>
      <c r="J22" s="86"/>
    </row>
    <row r="23" spans="2:10" x14ac:dyDescent="0.25">
      <c r="B23" s="107" t="s">
        <v>124</v>
      </c>
      <c r="C23" s="105" t="s">
        <v>79</v>
      </c>
      <c r="D23" s="110"/>
      <c r="E23" s="110"/>
      <c r="F23" s="111">
        <v>3028.41</v>
      </c>
      <c r="G23" s="94"/>
      <c r="H23" s="87"/>
      <c r="I23" s="83"/>
      <c r="J23" s="86"/>
    </row>
    <row r="24" spans="2:10" x14ac:dyDescent="0.25">
      <c r="B24" s="107" t="s">
        <v>125</v>
      </c>
      <c r="C24" s="105" t="s">
        <v>67</v>
      </c>
      <c r="D24" s="110"/>
      <c r="E24" s="110"/>
      <c r="F24" s="111">
        <v>46404.480000000003</v>
      </c>
      <c r="G24" s="94"/>
      <c r="H24" s="87"/>
      <c r="I24" s="83"/>
      <c r="J24" s="86"/>
    </row>
    <row r="25" spans="2:10" x14ac:dyDescent="0.25">
      <c r="B25" s="104" t="s">
        <v>126</v>
      </c>
      <c r="C25" s="105" t="s">
        <v>13</v>
      </c>
      <c r="D25" s="106">
        <v>284850</v>
      </c>
      <c r="E25" s="106">
        <v>284850</v>
      </c>
      <c r="F25" s="106">
        <f>SUM(F26:F43)</f>
        <v>102618.98</v>
      </c>
      <c r="G25" s="94">
        <f t="shared" ref="G25:G80" si="1">SUM(F25/E25*100)</f>
        <v>36.025620502018604</v>
      </c>
      <c r="H25" s="82"/>
      <c r="I25" s="82"/>
      <c r="J25" s="86"/>
    </row>
    <row r="26" spans="2:10" x14ac:dyDescent="0.25">
      <c r="B26" s="107" t="s">
        <v>127</v>
      </c>
      <c r="C26" s="105" t="s">
        <v>31</v>
      </c>
      <c r="D26" s="110"/>
      <c r="E26" s="110" t="s">
        <v>117</v>
      </c>
      <c r="F26" s="111">
        <v>1782.28</v>
      </c>
      <c r="G26" s="94"/>
      <c r="H26" s="87"/>
      <c r="I26" s="83"/>
      <c r="J26" s="86"/>
    </row>
    <row r="27" spans="2:10" x14ac:dyDescent="0.25">
      <c r="B27" s="107" t="s">
        <v>128</v>
      </c>
      <c r="C27" s="105" t="s">
        <v>68</v>
      </c>
      <c r="D27" s="110"/>
      <c r="E27" s="110" t="s">
        <v>117</v>
      </c>
      <c r="F27" s="111">
        <v>14213.91</v>
      </c>
      <c r="G27" s="94"/>
      <c r="H27" s="87"/>
      <c r="I27" s="83"/>
      <c r="J27" s="86"/>
    </row>
    <row r="28" spans="2:10" x14ac:dyDescent="0.25">
      <c r="B28" s="107" t="s">
        <v>129</v>
      </c>
      <c r="C28" s="105" t="s">
        <v>130</v>
      </c>
      <c r="D28" s="110"/>
      <c r="E28" s="110" t="s">
        <v>117</v>
      </c>
      <c r="F28" s="111">
        <v>811.77</v>
      </c>
      <c r="G28" s="94"/>
      <c r="H28" s="87"/>
      <c r="I28" s="83"/>
      <c r="J28" s="86"/>
    </row>
    <row r="29" spans="2:10" x14ac:dyDescent="0.25">
      <c r="B29" s="107" t="s">
        <v>131</v>
      </c>
      <c r="C29" s="105" t="s">
        <v>81</v>
      </c>
      <c r="D29" s="110"/>
      <c r="E29" s="110" t="s">
        <v>117</v>
      </c>
      <c r="F29" s="111">
        <v>1142.71</v>
      </c>
      <c r="G29" s="94"/>
      <c r="H29" s="87"/>
      <c r="I29" s="83"/>
      <c r="J29" s="86"/>
    </row>
    <row r="30" spans="2:10" x14ac:dyDescent="0.25">
      <c r="B30" s="107">
        <v>3222</v>
      </c>
      <c r="C30" s="105" t="s">
        <v>82</v>
      </c>
      <c r="D30" s="110"/>
      <c r="E30" s="110"/>
      <c r="F30" s="111">
        <v>526.44000000000005</v>
      </c>
      <c r="G30" s="94"/>
      <c r="H30" s="87"/>
      <c r="I30" s="83"/>
      <c r="J30" s="86"/>
    </row>
    <row r="31" spans="2:10" x14ac:dyDescent="0.25">
      <c r="B31" s="126" t="s">
        <v>147</v>
      </c>
      <c r="C31" s="127" t="s">
        <v>83</v>
      </c>
      <c r="D31" s="110"/>
      <c r="E31" s="110"/>
      <c r="F31" s="111">
        <v>2017.75</v>
      </c>
      <c r="G31" s="94"/>
      <c r="H31" s="87"/>
      <c r="I31" s="83"/>
      <c r="J31" s="86"/>
    </row>
    <row r="32" spans="2:10" x14ac:dyDescent="0.25">
      <c r="B32" s="107" t="s">
        <v>132</v>
      </c>
      <c r="C32" s="105" t="s">
        <v>84</v>
      </c>
      <c r="D32" s="110"/>
      <c r="E32" s="110" t="s">
        <v>117</v>
      </c>
      <c r="F32" s="111">
        <v>803.27</v>
      </c>
      <c r="G32" s="94"/>
      <c r="H32" s="87"/>
      <c r="I32" s="83"/>
      <c r="J32" s="86"/>
    </row>
    <row r="33" spans="2:10" x14ac:dyDescent="0.25">
      <c r="B33" s="107" t="s">
        <v>133</v>
      </c>
      <c r="C33" s="105" t="s">
        <v>134</v>
      </c>
      <c r="D33" s="110"/>
      <c r="E33" s="110" t="s">
        <v>117</v>
      </c>
      <c r="F33" s="111">
        <v>1996.55</v>
      </c>
      <c r="G33" s="94"/>
      <c r="H33" s="87"/>
      <c r="I33" s="83"/>
      <c r="J33" s="86"/>
    </row>
    <row r="34" spans="2:10" x14ac:dyDescent="0.25">
      <c r="B34" s="107" t="s">
        <v>135</v>
      </c>
      <c r="C34" s="105" t="s">
        <v>86</v>
      </c>
      <c r="D34" s="110"/>
      <c r="E34" s="110" t="s">
        <v>117</v>
      </c>
      <c r="F34" s="111">
        <v>3694.42</v>
      </c>
      <c r="G34" s="94"/>
      <c r="H34" s="87"/>
      <c r="I34" s="83"/>
      <c r="J34" s="86"/>
    </row>
    <row r="35" spans="2:10" x14ac:dyDescent="0.25">
      <c r="B35" s="107">
        <v>3232</v>
      </c>
      <c r="C35" s="105" t="s">
        <v>87</v>
      </c>
      <c r="D35" s="110"/>
      <c r="E35" s="110"/>
      <c r="F35" s="111">
        <v>66437.539999999994</v>
      </c>
      <c r="G35" s="94"/>
      <c r="H35" s="87"/>
      <c r="I35" s="83"/>
      <c r="J35" s="86"/>
    </row>
    <row r="36" spans="2:10" x14ac:dyDescent="0.25">
      <c r="B36" s="107">
        <v>3234</v>
      </c>
      <c r="C36" s="105" t="s">
        <v>96</v>
      </c>
      <c r="D36" s="110"/>
      <c r="E36" s="110"/>
      <c r="F36" s="111">
        <v>5008.55</v>
      </c>
      <c r="G36" s="94"/>
      <c r="H36" s="87"/>
      <c r="I36" s="83"/>
      <c r="J36" s="86"/>
    </row>
    <row r="37" spans="2:10" x14ac:dyDescent="0.25">
      <c r="B37" s="107" t="s">
        <v>136</v>
      </c>
      <c r="C37" s="105" t="s">
        <v>71</v>
      </c>
      <c r="D37" s="110"/>
      <c r="E37" s="110" t="s">
        <v>117</v>
      </c>
      <c r="F37" s="111">
        <v>180</v>
      </c>
      <c r="G37" s="94"/>
      <c r="H37" s="87"/>
      <c r="I37" s="83"/>
      <c r="J37" s="86"/>
    </row>
    <row r="38" spans="2:10" x14ac:dyDescent="0.25">
      <c r="B38" s="107">
        <v>3236</v>
      </c>
      <c r="C38" s="105" t="s">
        <v>97</v>
      </c>
      <c r="D38" s="110"/>
      <c r="E38" s="110"/>
      <c r="F38" s="111">
        <v>60</v>
      </c>
      <c r="G38" s="94"/>
      <c r="H38" s="87"/>
      <c r="I38" s="83"/>
      <c r="J38" s="86"/>
    </row>
    <row r="39" spans="2:10" x14ac:dyDescent="0.25">
      <c r="B39" s="107" t="s">
        <v>137</v>
      </c>
      <c r="C39" s="105" t="s">
        <v>138</v>
      </c>
      <c r="D39" s="110"/>
      <c r="E39" s="110" t="s">
        <v>117</v>
      </c>
      <c r="F39" s="111">
        <v>2566.5500000000002</v>
      </c>
      <c r="G39" s="94"/>
      <c r="H39" s="87"/>
      <c r="I39" s="83"/>
      <c r="J39" s="86"/>
    </row>
    <row r="40" spans="2:10" x14ac:dyDescent="0.25">
      <c r="B40" s="107" t="s">
        <v>139</v>
      </c>
      <c r="C40" s="105" t="s">
        <v>72</v>
      </c>
      <c r="D40" s="110">
        <v>0</v>
      </c>
      <c r="E40" s="110" t="s">
        <v>117</v>
      </c>
      <c r="F40" s="111">
        <v>863.01</v>
      </c>
      <c r="G40" s="94"/>
      <c r="H40" s="87"/>
      <c r="I40" s="83"/>
      <c r="J40" s="86"/>
    </row>
    <row r="41" spans="2:10" x14ac:dyDescent="0.25">
      <c r="B41" s="126" t="s">
        <v>174</v>
      </c>
      <c r="C41" s="127" t="s">
        <v>98</v>
      </c>
      <c r="D41" s="110"/>
      <c r="E41" s="110"/>
      <c r="F41" s="111">
        <v>163.47</v>
      </c>
      <c r="G41" s="94"/>
      <c r="H41" s="87"/>
      <c r="I41" s="83"/>
      <c r="J41" s="86"/>
    </row>
    <row r="42" spans="2:10" x14ac:dyDescent="0.25">
      <c r="B42" s="126" t="s">
        <v>175</v>
      </c>
      <c r="C42" s="127" t="s">
        <v>99</v>
      </c>
      <c r="D42" s="110"/>
      <c r="E42" s="110"/>
      <c r="F42" s="111">
        <v>219.21</v>
      </c>
      <c r="G42" s="94"/>
      <c r="H42" s="87"/>
      <c r="I42" s="83"/>
      <c r="J42" s="86"/>
    </row>
    <row r="43" spans="2:10" x14ac:dyDescent="0.25">
      <c r="B43" s="107">
        <v>3239</v>
      </c>
      <c r="C43" s="105" t="s">
        <v>100</v>
      </c>
      <c r="D43" s="110"/>
      <c r="E43" s="110"/>
      <c r="F43" s="111">
        <v>131.55000000000001</v>
      </c>
      <c r="G43" s="94"/>
      <c r="H43" s="87"/>
      <c r="I43" s="83"/>
      <c r="J43" s="86"/>
    </row>
    <row r="44" spans="2:10" x14ac:dyDescent="0.25">
      <c r="B44" s="104" t="s">
        <v>140</v>
      </c>
      <c r="C44" s="105" t="s">
        <v>7</v>
      </c>
      <c r="D44" s="110">
        <v>2000</v>
      </c>
      <c r="E44" s="110">
        <v>2000</v>
      </c>
      <c r="F44" s="109"/>
      <c r="G44" s="94">
        <f t="shared" si="1"/>
        <v>0</v>
      </c>
      <c r="H44" s="88"/>
      <c r="I44" s="88"/>
      <c r="J44" s="86"/>
    </row>
    <row r="45" spans="2:10" x14ac:dyDescent="0.25">
      <c r="B45" s="104" t="s">
        <v>141</v>
      </c>
      <c r="C45" s="105" t="s">
        <v>90</v>
      </c>
      <c r="D45" s="110">
        <v>45000</v>
      </c>
      <c r="E45" s="110">
        <v>45000</v>
      </c>
      <c r="F45" s="94">
        <f>SUM(F46:F48)</f>
        <v>2321.5100000000002</v>
      </c>
      <c r="G45" s="94">
        <f t="shared" si="1"/>
        <v>5.1589111111111112</v>
      </c>
      <c r="H45" s="88"/>
      <c r="I45" s="88"/>
      <c r="J45" s="86"/>
    </row>
    <row r="46" spans="2:10" x14ac:dyDescent="0.25">
      <c r="B46" s="104">
        <v>4221</v>
      </c>
      <c r="C46" s="105" t="s">
        <v>92</v>
      </c>
      <c r="D46" s="110"/>
      <c r="E46" s="110"/>
      <c r="F46" s="109">
        <v>1399</v>
      </c>
      <c r="G46" s="94"/>
      <c r="H46" s="88"/>
      <c r="I46" s="88"/>
      <c r="J46" s="86"/>
    </row>
    <row r="47" spans="2:10" x14ac:dyDescent="0.25">
      <c r="B47" s="104">
        <v>4223</v>
      </c>
      <c r="C47" s="105" t="s">
        <v>161</v>
      </c>
      <c r="D47" s="110"/>
      <c r="E47" s="110"/>
      <c r="F47" s="109">
        <v>922.51</v>
      </c>
      <c r="G47" s="94"/>
      <c r="H47" s="88"/>
      <c r="I47" s="88"/>
      <c r="J47" s="86"/>
    </row>
    <row r="48" spans="2:10" x14ac:dyDescent="0.25">
      <c r="B48" s="104">
        <v>4227</v>
      </c>
      <c r="C48" s="105" t="s">
        <v>162</v>
      </c>
      <c r="D48" s="110"/>
      <c r="E48" s="110"/>
      <c r="F48" s="109"/>
      <c r="G48" s="94"/>
      <c r="H48" s="88"/>
      <c r="I48" s="88"/>
      <c r="J48" s="86"/>
    </row>
    <row r="49" spans="2:10" x14ac:dyDescent="0.25">
      <c r="B49" s="104" t="s">
        <v>142</v>
      </c>
      <c r="C49" s="105" t="s">
        <v>107</v>
      </c>
      <c r="D49" s="110">
        <v>75000</v>
      </c>
      <c r="E49" s="110">
        <v>75000</v>
      </c>
      <c r="F49" s="109">
        <v>1500</v>
      </c>
      <c r="G49" s="94">
        <f t="shared" si="1"/>
        <v>2</v>
      </c>
      <c r="H49" s="88"/>
      <c r="I49" s="88"/>
      <c r="J49" s="86"/>
    </row>
    <row r="50" spans="2:10" x14ac:dyDescent="0.25">
      <c r="B50" s="102" t="s">
        <v>115</v>
      </c>
      <c r="C50" s="101" t="s">
        <v>112</v>
      </c>
      <c r="D50" s="106">
        <v>1200</v>
      </c>
      <c r="E50" s="106">
        <v>1200</v>
      </c>
      <c r="F50" s="94">
        <v>0</v>
      </c>
      <c r="G50" s="94">
        <f t="shared" si="1"/>
        <v>0</v>
      </c>
      <c r="H50" s="82"/>
      <c r="I50" s="82"/>
      <c r="J50" s="86"/>
    </row>
    <row r="51" spans="2:10" x14ac:dyDescent="0.25">
      <c r="B51" s="104" t="s">
        <v>115</v>
      </c>
      <c r="C51" s="105" t="s">
        <v>5</v>
      </c>
      <c r="D51" s="110">
        <v>1200</v>
      </c>
      <c r="E51" s="110">
        <v>1200</v>
      </c>
      <c r="F51" s="109">
        <v>0</v>
      </c>
      <c r="G51" s="94">
        <f t="shared" si="1"/>
        <v>0</v>
      </c>
      <c r="H51" s="82"/>
      <c r="I51" s="82"/>
      <c r="J51" s="86"/>
    </row>
    <row r="52" spans="2:10" x14ac:dyDescent="0.25">
      <c r="B52" s="128" t="s">
        <v>126</v>
      </c>
      <c r="C52" s="101" t="s">
        <v>13</v>
      </c>
      <c r="D52" s="106">
        <v>51800</v>
      </c>
      <c r="E52" s="106">
        <v>51800</v>
      </c>
      <c r="F52" s="94">
        <f>SUM(F53:F55)</f>
        <v>2691.27</v>
      </c>
      <c r="G52" s="94">
        <f t="shared" si="1"/>
        <v>5.1955019305019308</v>
      </c>
      <c r="H52" s="82"/>
      <c r="I52" s="82"/>
      <c r="J52" s="86"/>
    </row>
    <row r="53" spans="2:10" x14ac:dyDescent="0.25">
      <c r="B53" s="107" t="s">
        <v>127</v>
      </c>
      <c r="C53" s="105" t="s">
        <v>31</v>
      </c>
      <c r="D53" s="110" t="s">
        <v>117</v>
      </c>
      <c r="E53" s="110" t="s">
        <v>117</v>
      </c>
      <c r="F53" s="111">
        <v>983.05</v>
      </c>
      <c r="G53" s="94"/>
      <c r="H53" s="87"/>
      <c r="I53" s="83"/>
      <c r="J53" s="86"/>
    </row>
    <row r="54" spans="2:10" x14ac:dyDescent="0.25">
      <c r="B54" s="126" t="s">
        <v>133</v>
      </c>
      <c r="C54" s="127" t="s">
        <v>176</v>
      </c>
      <c r="D54" s="110"/>
      <c r="E54" s="110"/>
      <c r="F54" s="111">
        <v>401.94</v>
      </c>
      <c r="G54" s="94"/>
      <c r="H54" s="87"/>
      <c r="I54" s="83"/>
      <c r="J54" s="86"/>
    </row>
    <row r="55" spans="2:10" x14ac:dyDescent="0.25">
      <c r="B55" s="107">
        <v>3239</v>
      </c>
      <c r="C55" s="105" t="s">
        <v>98</v>
      </c>
      <c r="D55" s="110" t="s">
        <v>117</v>
      </c>
      <c r="E55" s="110" t="s">
        <v>117</v>
      </c>
      <c r="F55" s="111">
        <v>1306.28</v>
      </c>
      <c r="G55" s="94"/>
      <c r="H55" s="87"/>
      <c r="I55" s="83"/>
      <c r="J55" s="86"/>
    </row>
    <row r="56" spans="2:10" x14ac:dyDescent="0.25">
      <c r="B56" s="128" t="s">
        <v>141</v>
      </c>
      <c r="C56" s="101" t="s">
        <v>90</v>
      </c>
      <c r="D56" s="106">
        <v>13650</v>
      </c>
      <c r="E56" s="106">
        <v>13650</v>
      </c>
      <c r="F56" s="94">
        <f>SUM(F57)</f>
        <v>0</v>
      </c>
      <c r="G56" s="94">
        <f t="shared" si="1"/>
        <v>0</v>
      </c>
      <c r="H56" s="82"/>
      <c r="I56" s="82"/>
      <c r="J56" s="86"/>
    </row>
    <row r="57" spans="2:10" x14ac:dyDescent="0.25">
      <c r="B57" s="107" t="s">
        <v>145</v>
      </c>
      <c r="C57" s="105" t="s">
        <v>146</v>
      </c>
      <c r="D57" s="110" t="s">
        <v>117</v>
      </c>
      <c r="E57" s="110" t="s">
        <v>117</v>
      </c>
      <c r="F57" s="111">
        <v>0</v>
      </c>
      <c r="G57" s="94"/>
      <c r="H57" s="87"/>
      <c r="I57" s="83"/>
      <c r="J57" s="86"/>
    </row>
    <row r="58" spans="2:10" x14ac:dyDescent="0.25">
      <c r="B58" s="102" t="s">
        <v>116</v>
      </c>
      <c r="C58" s="101" t="s">
        <v>152</v>
      </c>
      <c r="D58" s="106">
        <v>441550</v>
      </c>
      <c r="E58" s="106">
        <v>441550</v>
      </c>
      <c r="F58" s="94">
        <f>SUM(F59+F62+F78+F79+F80)</f>
        <v>63514.05</v>
      </c>
      <c r="G58" s="94">
        <f t="shared" si="1"/>
        <v>14.384339259427021</v>
      </c>
      <c r="H58" s="82"/>
      <c r="I58" s="82"/>
      <c r="J58" s="86"/>
    </row>
    <row r="59" spans="2:10" x14ac:dyDescent="0.25">
      <c r="B59" s="104" t="s">
        <v>115</v>
      </c>
      <c r="C59" s="105" t="s">
        <v>5</v>
      </c>
      <c r="D59" s="110">
        <v>2400</v>
      </c>
      <c r="E59" s="110">
        <v>2400</v>
      </c>
      <c r="F59" s="109">
        <f>SUM(F60:F61)</f>
        <v>3119.6</v>
      </c>
      <c r="G59" s="94">
        <f t="shared" si="1"/>
        <v>129.98333333333335</v>
      </c>
      <c r="H59" s="82"/>
      <c r="I59" s="82"/>
      <c r="J59" s="86"/>
    </row>
    <row r="60" spans="2:10" x14ac:dyDescent="0.25">
      <c r="B60" s="104">
        <v>3113</v>
      </c>
      <c r="C60" s="105" t="s">
        <v>78</v>
      </c>
      <c r="D60" s="110"/>
      <c r="E60" s="110"/>
      <c r="F60" s="109">
        <v>2677.77</v>
      </c>
      <c r="G60" s="94"/>
      <c r="H60" s="82"/>
      <c r="I60" s="82"/>
      <c r="J60" s="86"/>
    </row>
    <row r="61" spans="2:10" x14ac:dyDescent="0.25">
      <c r="B61" s="104">
        <v>3132</v>
      </c>
      <c r="C61" s="105" t="s">
        <v>177</v>
      </c>
      <c r="D61" s="110"/>
      <c r="E61" s="110"/>
      <c r="F61" s="109">
        <v>441.83</v>
      </c>
      <c r="G61" s="94"/>
      <c r="H61" s="82"/>
      <c r="I61" s="82"/>
      <c r="J61" s="86"/>
    </row>
    <row r="62" spans="2:10" x14ac:dyDescent="0.25">
      <c r="B62" s="104" t="s">
        <v>126</v>
      </c>
      <c r="C62" s="105" t="s">
        <v>13</v>
      </c>
      <c r="D62" s="110">
        <v>320000</v>
      </c>
      <c r="E62" s="110">
        <v>320000</v>
      </c>
      <c r="F62" s="109">
        <f>SUM(F63:F77)</f>
        <v>58884.44</v>
      </c>
      <c r="G62" s="94">
        <f t="shared" si="1"/>
        <v>18.401387499999998</v>
      </c>
      <c r="H62" s="82"/>
      <c r="I62" s="82"/>
      <c r="J62" s="86"/>
    </row>
    <row r="63" spans="2:10" x14ac:dyDescent="0.25">
      <c r="B63" s="107" t="s">
        <v>127</v>
      </c>
      <c r="C63" s="105" t="s">
        <v>31</v>
      </c>
      <c r="D63" s="110" t="s">
        <v>117</v>
      </c>
      <c r="E63" s="110" t="s">
        <v>117</v>
      </c>
      <c r="F63" s="111">
        <v>1283.45</v>
      </c>
      <c r="G63" s="94"/>
      <c r="H63" s="87"/>
      <c r="I63" s="83"/>
      <c r="J63" s="86"/>
    </row>
    <row r="64" spans="2:10" x14ac:dyDescent="0.25">
      <c r="B64" s="107" t="s">
        <v>131</v>
      </c>
      <c r="C64" s="105" t="s">
        <v>81</v>
      </c>
      <c r="D64" s="110" t="s">
        <v>117</v>
      </c>
      <c r="E64" s="110" t="s">
        <v>117</v>
      </c>
      <c r="F64" s="111">
        <v>0</v>
      </c>
      <c r="G64" s="94"/>
      <c r="H64" s="87"/>
      <c r="I64" s="83"/>
      <c r="J64" s="86"/>
    </row>
    <row r="65" spans="2:10" x14ac:dyDescent="0.25">
      <c r="B65" s="107" t="s">
        <v>143</v>
      </c>
      <c r="C65" s="105" t="s">
        <v>82</v>
      </c>
      <c r="D65" s="110" t="s">
        <v>117</v>
      </c>
      <c r="E65" s="110" t="s">
        <v>117</v>
      </c>
      <c r="F65" s="111">
        <v>543.21</v>
      </c>
      <c r="G65" s="94"/>
      <c r="H65" s="87"/>
      <c r="I65" s="83"/>
      <c r="J65" s="86"/>
    </row>
    <row r="66" spans="2:10" x14ac:dyDescent="0.25">
      <c r="B66" s="107" t="s">
        <v>147</v>
      </c>
      <c r="C66" s="105" t="s">
        <v>83</v>
      </c>
      <c r="D66" s="110" t="s">
        <v>117</v>
      </c>
      <c r="E66" s="110" t="s">
        <v>117</v>
      </c>
      <c r="F66" s="111">
        <v>0</v>
      </c>
      <c r="G66" s="94"/>
      <c r="H66" s="87"/>
      <c r="I66" s="83"/>
      <c r="J66" s="86"/>
    </row>
    <row r="67" spans="2:10" x14ac:dyDescent="0.25">
      <c r="B67" s="107" t="s">
        <v>132</v>
      </c>
      <c r="C67" s="105" t="s">
        <v>84</v>
      </c>
      <c r="D67" s="110" t="s">
        <v>117</v>
      </c>
      <c r="E67" s="110" t="s">
        <v>117</v>
      </c>
      <c r="F67" s="111">
        <v>456.32</v>
      </c>
      <c r="G67" s="94"/>
      <c r="H67" s="87"/>
      <c r="I67" s="83"/>
      <c r="J67" s="86"/>
    </row>
    <row r="68" spans="2:10" x14ac:dyDescent="0.25">
      <c r="B68" s="107" t="s">
        <v>133</v>
      </c>
      <c r="C68" s="105" t="s">
        <v>134</v>
      </c>
      <c r="D68" s="110" t="s">
        <v>117</v>
      </c>
      <c r="E68" s="110" t="s">
        <v>117</v>
      </c>
      <c r="F68" s="111">
        <v>1564.97</v>
      </c>
      <c r="G68" s="94"/>
      <c r="H68" s="87"/>
      <c r="I68" s="83"/>
      <c r="J68" s="86"/>
    </row>
    <row r="69" spans="2:10" x14ac:dyDescent="0.25">
      <c r="B69" s="107">
        <v>3227</v>
      </c>
      <c r="C69" s="105" t="s">
        <v>94</v>
      </c>
      <c r="D69" s="110"/>
      <c r="E69" s="110"/>
      <c r="F69" s="111">
        <v>4160.9399999999996</v>
      </c>
      <c r="G69" s="94"/>
      <c r="H69" s="87"/>
      <c r="I69" s="83"/>
      <c r="J69" s="86"/>
    </row>
    <row r="70" spans="2:10" x14ac:dyDescent="0.25">
      <c r="B70" s="107" t="s">
        <v>135</v>
      </c>
      <c r="C70" s="105" t="s">
        <v>86</v>
      </c>
      <c r="D70" s="110" t="s">
        <v>117</v>
      </c>
      <c r="E70" s="110" t="s">
        <v>117</v>
      </c>
      <c r="F70" s="111">
        <v>17.25</v>
      </c>
      <c r="G70" s="94"/>
      <c r="H70" s="87"/>
      <c r="I70" s="83"/>
      <c r="J70" s="86"/>
    </row>
    <row r="71" spans="2:10" x14ac:dyDescent="0.25">
      <c r="B71" s="107" t="s">
        <v>144</v>
      </c>
      <c r="C71" s="105" t="s">
        <v>87</v>
      </c>
      <c r="D71" s="110" t="s">
        <v>117</v>
      </c>
      <c r="E71" s="110" t="s">
        <v>117</v>
      </c>
      <c r="F71" s="111">
        <v>2698.33</v>
      </c>
      <c r="G71" s="94"/>
      <c r="H71" s="87"/>
      <c r="I71" s="83"/>
      <c r="J71" s="86"/>
    </row>
    <row r="72" spans="2:10" x14ac:dyDescent="0.25">
      <c r="B72" s="107">
        <v>3233</v>
      </c>
      <c r="C72" s="105" t="s">
        <v>95</v>
      </c>
      <c r="D72" s="110"/>
      <c r="E72" s="110"/>
      <c r="F72" s="111">
        <v>1270</v>
      </c>
      <c r="G72" s="94"/>
      <c r="H72" s="87"/>
      <c r="I72" s="83"/>
      <c r="J72" s="86"/>
    </row>
    <row r="73" spans="2:10" x14ac:dyDescent="0.25">
      <c r="B73" s="107" t="s">
        <v>137</v>
      </c>
      <c r="C73" s="105" t="s">
        <v>138</v>
      </c>
      <c r="D73" s="110" t="s">
        <v>117</v>
      </c>
      <c r="E73" s="110" t="s">
        <v>117</v>
      </c>
      <c r="F73" s="111">
        <v>45674.23</v>
      </c>
      <c r="G73" s="94"/>
      <c r="H73" s="87"/>
      <c r="I73" s="83"/>
      <c r="J73" s="86"/>
    </row>
    <row r="74" spans="2:10" x14ac:dyDescent="0.25">
      <c r="B74" s="107">
        <v>3239</v>
      </c>
      <c r="C74" s="105" t="s">
        <v>98</v>
      </c>
      <c r="D74" s="110"/>
      <c r="E74" s="110"/>
      <c r="F74" s="111">
        <v>6</v>
      </c>
      <c r="G74" s="94"/>
      <c r="H74" s="87"/>
      <c r="I74" s="83"/>
      <c r="J74" s="86"/>
    </row>
    <row r="75" spans="2:10" x14ac:dyDescent="0.25">
      <c r="B75" s="107">
        <v>3293</v>
      </c>
      <c r="C75" s="105" t="s">
        <v>100</v>
      </c>
      <c r="D75" s="110"/>
      <c r="E75" s="110"/>
      <c r="F75" s="111">
        <v>246.56</v>
      </c>
      <c r="G75" s="94"/>
      <c r="H75" s="87"/>
      <c r="I75" s="83"/>
      <c r="J75" s="86"/>
    </row>
    <row r="76" spans="2:10" x14ac:dyDescent="0.25">
      <c r="B76" s="107" t="s">
        <v>148</v>
      </c>
      <c r="C76" s="105" t="s">
        <v>149</v>
      </c>
      <c r="D76" s="110" t="s">
        <v>117</v>
      </c>
      <c r="E76" s="110" t="s">
        <v>117</v>
      </c>
      <c r="F76" s="111">
        <v>963.18</v>
      </c>
      <c r="G76" s="94"/>
      <c r="H76" s="87"/>
      <c r="I76" s="83"/>
      <c r="J76" s="86"/>
    </row>
    <row r="77" spans="2:10" x14ac:dyDescent="0.25">
      <c r="B77" s="107">
        <v>3295</v>
      </c>
      <c r="C77" s="105" t="s">
        <v>163</v>
      </c>
      <c r="D77" s="110"/>
      <c r="E77" s="110"/>
      <c r="F77" s="111">
        <v>0</v>
      </c>
      <c r="G77" s="94"/>
      <c r="H77" s="87"/>
      <c r="I77" s="83"/>
      <c r="J77" s="86"/>
    </row>
    <row r="78" spans="2:10" x14ac:dyDescent="0.25">
      <c r="B78" s="104" t="s">
        <v>150</v>
      </c>
      <c r="C78" s="105" t="s">
        <v>103</v>
      </c>
      <c r="D78" s="110">
        <v>150</v>
      </c>
      <c r="E78" s="110">
        <v>150</v>
      </c>
      <c r="F78" s="109"/>
      <c r="G78" s="94">
        <f t="shared" si="1"/>
        <v>0</v>
      </c>
      <c r="H78" s="88"/>
      <c r="I78" s="88"/>
      <c r="J78" s="86"/>
    </row>
    <row r="79" spans="2:10" x14ac:dyDescent="0.25">
      <c r="B79" s="104" t="s">
        <v>140</v>
      </c>
      <c r="C79" s="105" t="s">
        <v>7</v>
      </c>
      <c r="D79" s="110">
        <v>1500</v>
      </c>
      <c r="E79" s="110">
        <v>1500</v>
      </c>
      <c r="F79" s="109"/>
      <c r="G79" s="94">
        <f t="shared" si="1"/>
        <v>0</v>
      </c>
      <c r="H79" s="88"/>
      <c r="I79" s="88"/>
      <c r="J79" s="86"/>
    </row>
    <row r="80" spans="2:10" x14ac:dyDescent="0.25">
      <c r="B80" s="104" t="s">
        <v>141</v>
      </c>
      <c r="C80" s="105" t="s">
        <v>90</v>
      </c>
      <c r="D80" s="110">
        <v>117500</v>
      </c>
      <c r="E80" s="110">
        <v>117500</v>
      </c>
      <c r="F80" s="109">
        <f>SUM(F81:F83)</f>
        <v>1510.01</v>
      </c>
      <c r="G80" s="94">
        <f t="shared" si="1"/>
        <v>1.2851148936170211</v>
      </c>
      <c r="H80" s="82"/>
      <c r="I80" s="82"/>
      <c r="J80" s="86"/>
    </row>
    <row r="81" spans="2:10" x14ac:dyDescent="0.25">
      <c r="B81" s="107" t="s">
        <v>151</v>
      </c>
      <c r="C81" s="105" t="s">
        <v>92</v>
      </c>
      <c r="D81" s="110" t="s">
        <v>117</v>
      </c>
      <c r="E81" s="110" t="s">
        <v>117</v>
      </c>
      <c r="F81" s="111">
        <v>115</v>
      </c>
      <c r="G81" s="94"/>
      <c r="H81" s="87"/>
      <c r="I81" s="83"/>
      <c r="J81" s="86"/>
    </row>
    <row r="82" spans="2:10" x14ac:dyDescent="0.25">
      <c r="B82" s="130">
        <v>4222</v>
      </c>
      <c r="C82" s="131" t="s">
        <v>105</v>
      </c>
      <c r="D82" s="16"/>
      <c r="E82" s="16"/>
      <c r="F82" s="45">
        <v>676</v>
      </c>
      <c r="G82" s="16"/>
    </row>
    <row r="83" spans="2:10" x14ac:dyDescent="0.25">
      <c r="B83" s="132">
        <v>4227</v>
      </c>
      <c r="C83" s="105" t="s">
        <v>162</v>
      </c>
      <c r="D83" s="110"/>
      <c r="E83" s="110"/>
      <c r="F83" s="111">
        <v>719.01</v>
      </c>
      <c r="G83" s="94"/>
      <c r="H83" s="87"/>
      <c r="I83" s="83"/>
      <c r="J83" s="86"/>
    </row>
    <row r="84" spans="2:10" x14ac:dyDescent="0.25">
      <c r="B84" s="133">
        <v>52</v>
      </c>
      <c r="C84" s="101" t="s">
        <v>173</v>
      </c>
      <c r="D84" s="110">
        <v>28754</v>
      </c>
      <c r="E84" s="110">
        <v>28754</v>
      </c>
      <c r="F84" s="111"/>
      <c r="G84" s="94"/>
      <c r="H84" s="87"/>
      <c r="I84" s="83"/>
      <c r="J84" s="86"/>
    </row>
    <row r="85" spans="2:10" x14ac:dyDescent="0.25">
      <c r="B85" s="132">
        <v>32</v>
      </c>
      <c r="C85" s="105" t="s">
        <v>13</v>
      </c>
      <c r="D85" s="110">
        <v>28754</v>
      </c>
      <c r="E85" s="110">
        <v>28754</v>
      </c>
      <c r="F85" s="111"/>
      <c r="G85" s="94"/>
      <c r="H85" s="87"/>
      <c r="I85" s="83"/>
      <c r="J85" s="86"/>
    </row>
    <row r="86" spans="2:10" x14ac:dyDescent="0.25">
      <c r="B86" s="126"/>
      <c r="C86" s="127"/>
      <c r="D86" s="129"/>
      <c r="E86" s="129"/>
      <c r="F86" s="87"/>
      <c r="G86" s="81"/>
      <c r="H86" s="87"/>
      <c r="I86" s="83"/>
      <c r="J86" s="86"/>
    </row>
    <row r="87" spans="2:10" x14ac:dyDescent="0.25">
      <c r="B87" s="86"/>
      <c r="C87" s="86"/>
      <c r="D87" s="89"/>
      <c r="E87" s="89"/>
      <c r="F87" s="89"/>
      <c r="G87" s="89"/>
      <c r="H87" s="86"/>
      <c r="I87" s="86"/>
      <c r="J87" s="86"/>
    </row>
    <row r="88" spans="2:10" x14ac:dyDescent="0.25">
      <c r="B88" s="86"/>
      <c r="C88" s="86"/>
      <c r="D88" s="86"/>
      <c r="E88" s="86"/>
      <c r="F88" s="86"/>
      <c r="G88" s="86"/>
      <c r="H88" s="86"/>
      <c r="I88" s="86"/>
      <c r="J88" s="86"/>
    </row>
  </sheetData>
  <mergeCells count="2">
    <mergeCell ref="B4:G4"/>
    <mergeCell ref="B2:G2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544B-A224-4AB0-A518-8D7C16B07791}">
  <sheetPr codeName="Lis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 </vt:lpstr>
      <vt:lpstr> Račun prihoda i rashoda</vt:lpstr>
      <vt:lpstr>Rashodi prema izvorima finan</vt:lpstr>
      <vt:lpstr>Rashodi prema funkcijskoj k </vt:lpstr>
      <vt:lpstr>Račun financiranja</vt:lpstr>
      <vt:lpstr>Račun fin prema izvorima f </vt:lpstr>
      <vt:lpstr>POSEBNI DIO</vt:lpstr>
      <vt:lpstr>List1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Žabec</cp:lastModifiedBy>
  <cp:lastPrinted>2025-07-29T08:05:29Z</cp:lastPrinted>
  <dcterms:created xsi:type="dcterms:W3CDTF">2022-08-12T12:51:27Z</dcterms:created>
  <dcterms:modified xsi:type="dcterms:W3CDTF">2025-07-29T08:05:31Z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