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cdu006\hvz_data\Financije\Državna vatrogasna škola\IZVRŠENJE\Izvršenje 2025\Izvršenje 01.01.-31.12.2025\"/>
    </mc:Choice>
  </mc:AlternateContent>
  <xr:revisionPtr revIDLastSave="0" documentId="13_ncr:1_{18AE24F8-FF18-4BDF-A85F-56E9A4D11592}" xr6:coauthVersionLast="47" xr6:coauthVersionMax="47" xr10:uidLastSave="{00000000-0000-0000-0000-000000000000}"/>
  <bookViews>
    <workbookView xWindow="22932" yWindow="-2460" windowWidth="23256" windowHeight="12576" xr2:uid="{00000000-000D-0000-FFFF-FFFF00000000}"/>
  </bookViews>
  <sheets>
    <sheet name="Sažetak" sheetId="14" r:id="rId1"/>
    <sheet name=" Račun prihoda i rashoda" sheetId="3" r:id="rId2"/>
    <sheet name="Rashodi prema izvorima finan" sheetId="5" r:id="rId3"/>
    <sheet name="Rashodi prema funkcijskoj k " sheetId="8" r:id="rId4"/>
    <sheet name="Račun financiranja" sheetId="13" r:id="rId5"/>
    <sheet name="POSEBNI DIO" sheetId="7" r:id="rId6"/>
  </sheets>
  <externalReferences>
    <externalReference r:id="rId7"/>
  </externalReferences>
  <definedNames>
    <definedName name="DF_GRID_1" localSheetId="4">#REF!</definedName>
    <definedName name="DF_GRID_1">#REF!</definedName>
    <definedName name="_xlnm.Print_Area" localSheetId="1">' Račun prihoda i rashoda'!$B$1:$L$91</definedName>
    <definedName name="SAPBEXhrIndnt" hidden="1">"Wide"</definedName>
    <definedName name="SAPBEXrevision" hidden="1">5</definedName>
    <definedName name="SAPBEXsysID" hidden="1">"DBW"</definedName>
    <definedName name="SAPBEXwbID" hidden="1">"48UYJSDYRBY4I0R5J07RW9Y50"</definedName>
    <definedName name="SAPsysID" hidden="1">"708C5W7SBKP804JT78WJ0JNKI"</definedName>
    <definedName name="SAPwbID" hidden="1">"ARS"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5" i="3" l="1"/>
  <c r="I77" i="3" s="1"/>
  <c r="H85" i="3"/>
  <c r="I88" i="3"/>
  <c r="I87" i="3" s="1"/>
  <c r="I78" i="3"/>
  <c r="H45" i="3" l="1"/>
  <c r="G40" i="3" l="1"/>
  <c r="G13" i="7" l="1"/>
  <c r="F67" i="7"/>
  <c r="F68" i="7"/>
  <c r="G101" i="7"/>
  <c r="G102" i="7"/>
  <c r="F94" i="7"/>
  <c r="C16" i="5"/>
  <c r="D16" i="5"/>
  <c r="F16" i="5"/>
  <c r="F23" i="5"/>
  <c r="G19" i="5"/>
  <c r="G20" i="5"/>
  <c r="G21" i="5"/>
  <c r="G22" i="5"/>
  <c r="K66" i="3"/>
  <c r="K67" i="3"/>
  <c r="K42" i="3"/>
  <c r="K38" i="3"/>
  <c r="L34" i="14"/>
  <c r="K34" i="14"/>
  <c r="L33" i="14"/>
  <c r="K33" i="14"/>
  <c r="J31" i="14"/>
  <c r="I31" i="14"/>
  <c r="H31" i="14"/>
  <c r="G31" i="14"/>
  <c r="J30" i="14"/>
  <c r="I30" i="14"/>
  <c r="H30" i="14"/>
  <c r="G30" i="14"/>
  <c r="J23" i="14"/>
  <c r="I23" i="14"/>
  <c r="H23" i="14"/>
  <c r="G23" i="14"/>
  <c r="J22" i="14"/>
  <c r="I22" i="14"/>
  <c r="H22" i="14"/>
  <c r="G22" i="14"/>
  <c r="J20" i="14"/>
  <c r="I20" i="14"/>
  <c r="I21" i="14" s="1"/>
  <c r="H20" i="14"/>
  <c r="G20" i="14"/>
  <c r="L17" i="14"/>
  <c r="L28" i="14" s="1"/>
  <c r="K17" i="14"/>
  <c r="K28" i="14" s="1"/>
  <c r="J17" i="14"/>
  <c r="J28" i="14" s="1"/>
  <c r="I17" i="14"/>
  <c r="I28" i="14" s="1"/>
  <c r="H17" i="14"/>
  <c r="H28" i="14" s="1"/>
  <c r="G17" i="14"/>
  <c r="G28" i="14" s="1"/>
  <c r="K53" i="3"/>
  <c r="K54" i="3"/>
  <c r="K81" i="3"/>
  <c r="K83" i="3"/>
  <c r="K89" i="3"/>
  <c r="I64" i="3"/>
  <c r="I62" i="3"/>
  <c r="H64" i="3"/>
  <c r="H62" i="3"/>
  <c r="L31" i="14" l="1"/>
  <c r="L20" i="14"/>
  <c r="I32" i="14"/>
  <c r="I35" i="14" s="1"/>
  <c r="L23" i="14"/>
  <c r="I24" i="14"/>
  <c r="G21" i="14"/>
  <c r="G32" i="14"/>
  <c r="G35" i="14" s="1"/>
  <c r="H21" i="14"/>
  <c r="H32" i="14"/>
  <c r="H35" i="14" s="1"/>
  <c r="J21" i="14"/>
  <c r="J24" i="14"/>
  <c r="J32" i="14"/>
  <c r="L32" i="14" s="1"/>
  <c r="H24" i="14"/>
  <c r="I25" i="14"/>
  <c r="I36" i="14" s="1"/>
  <c r="L22" i="14"/>
  <c r="G24" i="14"/>
  <c r="K20" i="14"/>
  <c r="K31" i="14"/>
  <c r="K19" i="14"/>
  <c r="K23" i="14"/>
  <c r="K30" i="14"/>
  <c r="L19" i="14"/>
  <c r="L30" i="14"/>
  <c r="K22" i="14"/>
  <c r="F44" i="7"/>
  <c r="G44" i="7" s="1"/>
  <c r="F50" i="7"/>
  <c r="G50" i="7" s="1"/>
  <c r="F71" i="7"/>
  <c r="F25" i="7"/>
  <c r="J62" i="3"/>
  <c r="K34" i="3"/>
  <c r="K61" i="3"/>
  <c r="K58" i="3"/>
  <c r="K56" i="3"/>
  <c r="K48" i="3"/>
  <c r="G19" i="3"/>
  <c r="J22" i="3"/>
  <c r="G22" i="3"/>
  <c r="G15" i="7"/>
  <c r="F46" i="7"/>
  <c r="G46" i="7" s="1"/>
  <c r="F54" i="7"/>
  <c r="F64" i="7"/>
  <c r="E18" i="7"/>
  <c r="E17" i="7" s="1"/>
  <c r="G10" i="7"/>
  <c r="G11" i="7"/>
  <c r="G12" i="7"/>
  <c r="G53" i="7"/>
  <c r="G68" i="7"/>
  <c r="G92" i="7"/>
  <c r="G93" i="7"/>
  <c r="E9" i="7"/>
  <c r="F9" i="7"/>
  <c r="D9" i="7"/>
  <c r="C21" i="5"/>
  <c r="C19" i="5"/>
  <c r="E23" i="5"/>
  <c r="D23" i="5"/>
  <c r="E13" i="5"/>
  <c r="D13" i="5"/>
  <c r="I19" i="3"/>
  <c r="H19" i="3"/>
  <c r="K68" i="3"/>
  <c r="K76" i="3"/>
  <c r="K79" i="3"/>
  <c r="K84" i="3"/>
  <c r="K59" i="3"/>
  <c r="K55" i="3"/>
  <c r="K49" i="3"/>
  <c r="K50" i="3"/>
  <c r="K51" i="3"/>
  <c r="K46" i="3"/>
  <c r="K47" i="3"/>
  <c r="K44" i="3"/>
  <c r="J78" i="3"/>
  <c r="L84" i="3"/>
  <c r="H78" i="3"/>
  <c r="L24" i="14" l="1"/>
  <c r="K21" i="14"/>
  <c r="H25" i="14"/>
  <c r="H36" i="14" s="1"/>
  <c r="L21" i="14"/>
  <c r="G25" i="14"/>
  <c r="G36" i="14" s="1"/>
  <c r="K32" i="14"/>
  <c r="J25" i="14"/>
  <c r="K25" i="14" s="1"/>
  <c r="K24" i="14"/>
  <c r="J35" i="14"/>
  <c r="L35" i="14" s="1"/>
  <c r="F52" i="7"/>
  <c r="G16" i="7"/>
  <c r="G9" i="7"/>
  <c r="G78" i="3"/>
  <c r="K78" i="3" s="1"/>
  <c r="K33" i="3"/>
  <c r="K36" i="3"/>
  <c r="K39" i="3"/>
  <c r="K43" i="3"/>
  <c r="K57" i="3"/>
  <c r="K60" i="3"/>
  <c r="L25" i="14" l="1"/>
  <c r="J36" i="14"/>
  <c r="K35" i="14"/>
  <c r="C7" i="5"/>
  <c r="L16" i="3"/>
  <c r="L20" i="3"/>
  <c r="L23" i="3"/>
  <c r="D18" i="7"/>
  <c r="D17" i="7" s="1"/>
  <c r="F19" i="7"/>
  <c r="F18" i="7" s="1"/>
  <c r="F17" i="7" s="1"/>
  <c r="G19" i="7" l="1"/>
  <c r="H8" i="5" l="1"/>
  <c r="K16" i="3"/>
  <c r="K20" i="3"/>
  <c r="K23" i="3"/>
  <c r="G94" i="7" l="1"/>
  <c r="G71" i="7"/>
  <c r="G64" i="7"/>
  <c r="G54" i="7" l="1"/>
  <c r="G52" i="7"/>
  <c r="G67" i="7"/>
  <c r="G25" i="7" l="1"/>
  <c r="H18" i="5"/>
  <c r="H20" i="5"/>
  <c r="H22" i="5"/>
  <c r="G18" i="5"/>
  <c r="H10" i="5"/>
  <c r="H12" i="5"/>
  <c r="G8" i="5"/>
  <c r="G10" i="5"/>
  <c r="G12" i="5"/>
  <c r="E21" i="5"/>
  <c r="E16" i="5" s="1"/>
  <c r="F21" i="5"/>
  <c r="E19" i="5"/>
  <c r="F19" i="5"/>
  <c r="D21" i="5"/>
  <c r="D19" i="5"/>
  <c r="D17" i="5"/>
  <c r="E17" i="5"/>
  <c r="F17" i="5"/>
  <c r="D11" i="5"/>
  <c r="E11" i="5"/>
  <c r="F11" i="5"/>
  <c r="D9" i="5"/>
  <c r="E9" i="5"/>
  <c r="F9" i="5"/>
  <c r="D7" i="5"/>
  <c r="E7" i="5"/>
  <c r="F7" i="5"/>
  <c r="C17" i="5"/>
  <c r="C9" i="5"/>
  <c r="C11" i="5"/>
  <c r="H8" i="8"/>
  <c r="G8" i="8"/>
  <c r="L33" i="3"/>
  <c r="L34" i="3"/>
  <c r="L36" i="3"/>
  <c r="L38" i="3"/>
  <c r="L39" i="3"/>
  <c r="L42" i="3"/>
  <c r="L43" i="3"/>
  <c r="L44" i="3"/>
  <c r="L46" i="3"/>
  <c r="L47" i="3"/>
  <c r="L48" i="3"/>
  <c r="L49" i="3"/>
  <c r="L50" i="3"/>
  <c r="L51" i="3"/>
  <c r="L53" i="3"/>
  <c r="L54" i="3"/>
  <c r="L55" i="3"/>
  <c r="L56" i="3"/>
  <c r="L57" i="3"/>
  <c r="L58" i="3"/>
  <c r="L59" i="3"/>
  <c r="L60" i="3"/>
  <c r="L61" i="3"/>
  <c r="L65" i="3"/>
  <c r="L66" i="3"/>
  <c r="L67" i="3"/>
  <c r="L68" i="3"/>
  <c r="L72" i="3"/>
  <c r="L76" i="3"/>
  <c r="L79" i="3"/>
  <c r="L80" i="3"/>
  <c r="L81" i="3"/>
  <c r="L83" i="3"/>
  <c r="L89" i="3"/>
  <c r="I18" i="3"/>
  <c r="C7" i="8"/>
  <c r="D7" i="8"/>
  <c r="E7" i="8"/>
  <c r="F7" i="8"/>
  <c r="G21" i="3"/>
  <c r="H22" i="3"/>
  <c r="H21" i="3" s="1"/>
  <c r="I22" i="3"/>
  <c r="I21" i="3" s="1"/>
  <c r="G18" i="3"/>
  <c r="H18" i="3"/>
  <c r="J19" i="3"/>
  <c r="G15" i="3"/>
  <c r="G14" i="3" s="1"/>
  <c r="H15" i="3"/>
  <c r="H14" i="3" s="1"/>
  <c r="I15" i="3"/>
  <c r="I14" i="3" s="1"/>
  <c r="J15" i="3"/>
  <c r="G37" i="3"/>
  <c r="H37" i="3"/>
  <c r="I37" i="3"/>
  <c r="G35" i="3"/>
  <c r="H35" i="3"/>
  <c r="I35" i="3"/>
  <c r="G32" i="3"/>
  <c r="H32" i="3"/>
  <c r="I32" i="3"/>
  <c r="G88" i="3"/>
  <c r="H88" i="3"/>
  <c r="H87" i="3" s="1"/>
  <c r="J88" i="3"/>
  <c r="G85" i="3"/>
  <c r="J85" i="3"/>
  <c r="G75" i="3"/>
  <c r="G74" i="3" s="1"/>
  <c r="H75" i="3"/>
  <c r="H74" i="3" s="1"/>
  <c r="I75" i="3"/>
  <c r="I74" i="3" s="1"/>
  <c r="J75" i="3"/>
  <c r="G71" i="3"/>
  <c r="G70" i="3" s="1"/>
  <c r="H71" i="3"/>
  <c r="H70" i="3" s="1"/>
  <c r="I71" i="3"/>
  <c r="I70" i="3" s="1"/>
  <c r="J71" i="3"/>
  <c r="G45" i="3"/>
  <c r="I45" i="3"/>
  <c r="J45" i="3"/>
  <c r="G52" i="3"/>
  <c r="H52" i="3"/>
  <c r="I52" i="3"/>
  <c r="J52" i="3"/>
  <c r="G64" i="3"/>
  <c r="J64" i="3"/>
  <c r="G41" i="3"/>
  <c r="H41" i="3"/>
  <c r="I41" i="3"/>
  <c r="J32" i="3"/>
  <c r="J35" i="3"/>
  <c r="J37" i="3"/>
  <c r="J41" i="3"/>
  <c r="I40" i="3" l="1"/>
  <c r="H31" i="3"/>
  <c r="H40" i="3"/>
  <c r="G87" i="3"/>
  <c r="K88" i="3"/>
  <c r="J40" i="3"/>
  <c r="I11" i="3"/>
  <c r="E6" i="5"/>
  <c r="D6" i="5"/>
  <c r="H21" i="5"/>
  <c r="H9" i="5"/>
  <c r="H11" i="3"/>
  <c r="K45" i="3"/>
  <c r="K75" i="3"/>
  <c r="L32" i="3"/>
  <c r="L35" i="3"/>
  <c r="K41" i="3"/>
  <c r="I73" i="3"/>
  <c r="G7" i="8"/>
  <c r="H7" i="8"/>
  <c r="C6" i="5"/>
  <c r="G16" i="5"/>
  <c r="G9" i="5"/>
  <c r="H11" i="5"/>
  <c r="H19" i="5"/>
  <c r="H17" i="5"/>
  <c r="G11" i="5"/>
  <c r="G17" i="5"/>
  <c r="K37" i="3"/>
  <c r="I31" i="3"/>
  <c r="K15" i="3"/>
  <c r="L15" i="3"/>
  <c r="L75" i="3"/>
  <c r="K35" i="3"/>
  <c r="L19" i="3"/>
  <c r="K19" i="3"/>
  <c r="L71" i="3"/>
  <c r="L41" i="3"/>
  <c r="K32" i="3"/>
  <c r="L64" i="3"/>
  <c r="K64" i="3"/>
  <c r="L52" i="3"/>
  <c r="K52" i="3"/>
  <c r="J70" i="3"/>
  <c r="J74" i="3"/>
  <c r="K74" i="3" s="1"/>
  <c r="J87" i="3"/>
  <c r="J18" i="3"/>
  <c r="J21" i="3"/>
  <c r="L22" i="3"/>
  <c r="K22" i="3"/>
  <c r="L88" i="3"/>
  <c r="L78" i="3"/>
  <c r="L37" i="3"/>
  <c r="G18" i="7"/>
  <c r="G7" i="5"/>
  <c r="H7" i="5"/>
  <c r="J14" i="3"/>
  <c r="H77" i="3"/>
  <c r="H73" i="3" s="1"/>
  <c r="G11" i="3"/>
  <c r="F6" i="5"/>
  <c r="L45" i="3"/>
  <c r="G31" i="3"/>
  <c r="G77" i="3"/>
  <c r="G73" i="3" s="1"/>
  <c r="J77" i="3"/>
  <c r="J31" i="3"/>
  <c r="K87" i="3" l="1"/>
  <c r="K77" i="3"/>
  <c r="J11" i="3"/>
  <c r="L11" i="3" s="1"/>
  <c r="G6" i="5"/>
  <c r="H16" i="5"/>
  <c r="L18" i="3"/>
  <c r="K18" i="3"/>
  <c r="K14" i="3"/>
  <c r="L14" i="3"/>
  <c r="L40" i="3"/>
  <c r="K40" i="3"/>
  <c r="K31" i="3"/>
  <c r="L31" i="3"/>
  <c r="L74" i="3"/>
  <c r="L21" i="3"/>
  <c r="K21" i="3"/>
  <c r="L87" i="3"/>
  <c r="L70" i="3"/>
  <c r="G17" i="7"/>
  <c r="H6" i="5"/>
  <c r="J73" i="3"/>
  <c r="K73" i="3" s="1"/>
  <c r="L77" i="3"/>
  <c r="G30" i="3"/>
  <c r="J30" i="3"/>
  <c r="H30" i="3"/>
  <c r="H29" i="3" s="1"/>
  <c r="I30" i="3"/>
  <c r="I29" i="3" s="1"/>
  <c r="K11" i="3" l="1"/>
  <c r="K30" i="3"/>
  <c r="L73" i="3"/>
  <c r="J29" i="3"/>
  <c r="L30" i="3"/>
  <c r="G29" i="3"/>
  <c r="L29" i="3" l="1"/>
  <c r="K29" i="3"/>
</calcChain>
</file>

<file path=xl/sharedStrings.xml><?xml version="1.0" encoding="utf-8"?>
<sst xmlns="http://schemas.openxmlformats.org/spreadsheetml/2006/main" count="384" uniqueCount="183">
  <si>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</si>
  <si>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</si>
  <si>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</si>
  <si>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</si>
  <si>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</si>
  <si>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</si>
  <si>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</si>
  <si>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</si>
  <si>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</si>
  <si>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II. POSEBNI DIO</t>
  </si>
  <si>
    <t>I. OPĆI DIO</t>
  </si>
  <si>
    <t>Materijalni rashodi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</si>
  <si>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</si>
  <si>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</si>
  <si>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</si>
  <si>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</si>
  <si>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3 Vlastiti prihodi</t>
  </si>
  <si>
    <t>31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</si>
  <si>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</si>
  <si>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</si>
  <si>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</si>
  <si>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</si>
  <si>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</si>
  <si>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</si>
  <si>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</si>
  <si>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</si>
  <si>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</si>
  <si>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</si>
  <si>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</si>
  <si>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</si>
  <si>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</si>
  <si>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</si>
  <si>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</si>
  <si>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</si>
  <si>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</si>
  <si>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>5=4/3*100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</si>
  <si>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</si>
  <si>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</si>
  <si>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</si>
  <si>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</si>
  <si>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</si>
  <si>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</si>
  <si>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</si>
  <si>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</si>
  <si>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</si>
  <si>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</si>
  <si>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</si>
  <si>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</si>
  <si>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</si>
  <si>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Prihodi odpruženih usluga</t>
  </si>
  <si>
    <t>Prihod od administrativnih pristojbi po posebnim propisima</t>
  </si>
  <si>
    <t>Prihodi po posebnim propisima</t>
  </si>
  <si>
    <t>Ostali nespomenuti prihodi</t>
  </si>
  <si>
    <t>Prihodi iz proračuna</t>
  </si>
  <si>
    <t>Prihodi iz proračuna za financiranje redovne djelatnosti</t>
  </si>
  <si>
    <t>Prihodi za financiranje rashoda poslovanja</t>
  </si>
  <si>
    <t>4 Ostali prihodi za posebne namjene</t>
  </si>
  <si>
    <t xml:space="preserve">  43 Ostali prihodi za posebne namjene</t>
  </si>
  <si>
    <t>Ostali rashodi za zaposlene</t>
  </si>
  <si>
    <t>Doprinosi na plaće</t>
  </si>
  <si>
    <t>Doprinosi za obvezno zdravstveno osiguranje</t>
  </si>
  <si>
    <t>Naknade za prijevoz, za rad na terenu i odvojeni život</t>
  </si>
  <si>
    <t>Rashodi za materijal i energiju</t>
  </si>
  <si>
    <t>Rashodi za usluge</t>
  </si>
  <si>
    <t>Zakupnine i najamnine</t>
  </si>
  <si>
    <t>Računalne usluge</t>
  </si>
  <si>
    <t>Ostali nespomenuti rashodi poslovanja</t>
  </si>
  <si>
    <t>Ostali financijski rashodi</t>
  </si>
  <si>
    <t>Nematerijalna imovina</t>
  </si>
  <si>
    <t>Postrojenja i oprema</t>
  </si>
  <si>
    <t>Prijevozna sredstva</t>
  </si>
  <si>
    <t>Plaće za prekovremeni rad</t>
  </si>
  <si>
    <t>Doprinosi za mirovinsko osiguranje</t>
  </si>
  <si>
    <t>Stručno usavršavnje zaposlenika</t>
  </si>
  <si>
    <t>Uredski materijal i ostali materijalni rashodi</t>
  </si>
  <si>
    <t>Materijal i sirovine</t>
  </si>
  <si>
    <t>Energija</t>
  </si>
  <si>
    <t>Materijal i dijelovi za tekuće i investicijsko održavanje</t>
  </si>
  <si>
    <t>Sitan inventar i auto gume</t>
  </si>
  <si>
    <t>Usluge telefona, pošte i prijevoza</t>
  </si>
  <si>
    <t>Usluge tekućeg i investicijskog održavanja</t>
  </si>
  <si>
    <t>Inetektualne i osobne usluge</t>
  </si>
  <si>
    <t>Članarine</t>
  </si>
  <si>
    <t>Rashodi za nabavu proizvedene dugotrajne imovine</t>
  </si>
  <si>
    <t>Instrumenti i uređaji</t>
  </si>
  <si>
    <t>Uredska oprema i namještaj</t>
  </si>
  <si>
    <t>Oprema za odtržavanje i zaštitu</t>
  </si>
  <si>
    <t>Službena, radna i zaštitna odjeća i obuća</t>
  </si>
  <si>
    <t>Usluge promidžbe i informiranja</t>
  </si>
  <si>
    <t>Komunalne usluge</t>
  </si>
  <si>
    <t>Zdravstvene i veterinarske usluge</t>
  </si>
  <si>
    <t>Ostale usluge</t>
  </si>
  <si>
    <t>Premije osiguranja</t>
  </si>
  <si>
    <t>Reprezentacija</t>
  </si>
  <si>
    <t xml:space="preserve">Pristojbe i naknade </t>
  </si>
  <si>
    <t>Bankarske usluge i us.platnog prometa</t>
  </si>
  <si>
    <t>Financijski rashodi</t>
  </si>
  <si>
    <t>Licence</t>
  </si>
  <si>
    <t>Komunikacijska oprema</t>
  </si>
  <si>
    <t>Prijevozna sredstva u cestovnom prometu</t>
  </si>
  <si>
    <t>Rashodi za dodatna ulaganja na nefinancijskoj imovini</t>
  </si>
  <si>
    <t>Dodatna ulaganja na građevinskim objektima</t>
  </si>
  <si>
    <t>03  Javni red i sigurnost</t>
  </si>
  <si>
    <t>032   Usluga protupožarne zaštite</t>
  </si>
  <si>
    <t>Državna vatrogasna škola</t>
  </si>
  <si>
    <t>Vlastiti prihodi</t>
  </si>
  <si>
    <t>03910</t>
  </si>
  <si>
    <t>11</t>
  </si>
  <si>
    <t>31</t>
  </si>
  <si>
    <t>43</t>
  </si>
  <si>
    <t/>
  </si>
  <si>
    <t>A935001</t>
  </si>
  <si>
    <t>ADMINISTRACIJA I UPRAVLJANJE</t>
  </si>
  <si>
    <t>Opći prihodi i primi</t>
  </si>
  <si>
    <t>3111</t>
  </si>
  <si>
    <t>3113</t>
  </si>
  <si>
    <t>3121</t>
  </si>
  <si>
    <t>3131</t>
  </si>
  <si>
    <t>3132</t>
  </si>
  <si>
    <t>32</t>
  </si>
  <si>
    <t>3211</t>
  </si>
  <si>
    <t>3212</t>
  </si>
  <si>
    <t>3213</t>
  </si>
  <si>
    <t>Stručno usavršavanje zaposlenika</t>
  </si>
  <si>
    <t>3221</t>
  </si>
  <si>
    <t>3224</t>
  </si>
  <si>
    <t>3225</t>
  </si>
  <si>
    <t>Sitni inventar i auto gume</t>
  </si>
  <si>
    <t>3231</t>
  </si>
  <si>
    <t>3235</t>
  </si>
  <si>
    <t>3237</t>
  </si>
  <si>
    <t>Intelektualne i osobne usluge</t>
  </si>
  <si>
    <t>3238</t>
  </si>
  <si>
    <t>41</t>
  </si>
  <si>
    <t>42</t>
  </si>
  <si>
    <t>45</t>
  </si>
  <si>
    <t>3222</t>
  </si>
  <si>
    <t>3232</t>
  </si>
  <si>
    <t>4225</t>
  </si>
  <si>
    <t>Instrumenti, uređaji i strojevi</t>
  </si>
  <si>
    <t>3223</t>
  </si>
  <si>
    <t>3294</t>
  </si>
  <si>
    <t>Članarine i norme</t>
  </si>
  <si>
    <t>34</t>
  </si>
  <si>
    <t>4221</t>
  </si>
  <si>
    <t>Ostali prihodi za posebne namjene</t>
  </si>
  <si>
    <t>Opći prihodi i primici</t>
  </si>
  <si>
    <t>JAVNA SIGURNOST</t>
  </si>
  <si>
    <t>ORGANIZIRANJE I PROVOĐENJE VATROGASNE DJELATNOSTI</t>
  </si>
  <si>
    <t>Uređaji, strojevi i oprema za ostale namjene</t>
  </si>
  <si>
    <t>Pomoći iz inozemstva ( darovnice) i od subjekata unutar općeg proračuna</t>
  </si>
  <si>
    <t>5  Pomoći</t>
  </si>
  <si>
    <t xml:space="preserve">   5 Ostale pomoći</t>
  </si>
  <si>
    <t>Pomoći</t>
  </si>
  <si>
    <t>Ostale pomoći</t>
  </si>
  <si>
    <t>Oprema za održavanje i zaštitu</t>
  </si>
  <si>
    <t>Medicinska i labaratorijska oprema</t>
  </si>
  <si>
    <t>4223</t>
  </si>
  <si>
    <t xml:space="preserve"> RAČUN FINANCIRANJA</t>
  </si>
  <si>
    <t xml:space="preserve">IZVJEŠTAJ RAČUNA FINANCIRANJA PREMA EKONOMSKOJ KLASIFIKACIJI </t>
  </si>
  <si>
    <t>Primici od financijske imovine i zaduživanja</t>
  </si>
  <si>
    <t>Izdaci za financijsku imovinu i otplate zajmova</t>
  </si>
  <si>
    <t xml:space="preserve">OSTVARENJE/ IZVRŠENJE 
1.-12.2024. </t>
  </si>
  <si>
    <t>Naknade troškova osobama van radnog odnosa</t>
  </si>
  <si>
    <t xml:space="preserve"> IZVRŠENJE 
1.-12.2024. </t>
  </si>
  <si>
    <t>'Rashodi za dodatna ulaganja na nefinancijskoj imovini</t>
  </si>
  <si>
    <t>'Oprema za održavanje i zaštitu</t>
  </si>
  <si>
    <t>Pristojbe i naknade</t>
  </si>
  <si>
    <t>IZVRŠENJE FINANCIJSKOG PLANA PRORAČUNSKOG KORISNIKA DRŽAVNOG PRORAČUNA
ZA PRVO POLUGODIŠTE 2023. GODINE</t>
  </si>
  <si>
    <t>IZVORNI PLAN ILI REBALANS 2025.*</t>
  </si>
  <si>
    <t>TEKUĆI PLAN 2025.*</t>
  </si>
  <si>
    <t xml:space="preserve">OSTVARENJE/ IZVRŠENJE 
1.-12.2025. </t>
  </si>
  <si>
    <t xml:space="preserve"> IZVRŠENJE 
1.-12.2025. </t>
  </si>
  <si>
    <t>Usluge telefona, interneta, pošte i prijevoza</t>
  </si>
  <si>
    <t>Usluge tekućeg i investicijskog  održavanja</t>
  </si>
  <si>
    <t>Naknade troškova osobama izvan radnog odnosa</t>
  </si>
  <si>
    <t xml:space="preserve">OSTVARENJE/ IZVRŠENJE 
1.-6.2024. </t>
  </si>
  <si>
    <t>Pomoći iz inozemstva i od subjekata unutar općeg proračuna</t>
  </si>
  <si>
    <t xml:space="preserve">DRŽAVNA VATROGASNA ŠKOLA </t>
  </si>
  <si>
    <t>Ksaverska cesta 107, 10000 Zagreb</t>
  </si>
  <si>
    <t>KLASA: 400-01/26-02/02</t>
  </si>
  <si>
    <t>URBROJ: 445-01-26-1</t>
  </si>
  <si>
    <t>Datum: 30.03.2026.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</si>
</sst>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Arial"/>
      <family val="2"/>
    </font>
    <font>
      <sz val="10"/>
      <color indexed="8"/>
      <name val="Times New Roman"/>
      <family val="1"/>
      <charset val="238"/>
    </font>
    <font>
      <b/>
      <sz val="10"/>
      <color indexed="44"/>
      <name val="Arial"/>
      <family val="2"/>
      <charset val="238"/>
    </font>
    <font>
      <sz val="11"/>
      <color theme="1"/>
      <name val="Arial"/>
      <family val="2"/>
    </font>
    <font>
      <sz val="8"/>
      <name val="Arial"/>
      <family val="2"/>
    </font>
    <font>
      <sz val="8"/>
      <name val="Calibri"/>
      <family val="2"/>
      <charset val="238"/>
      <scheme val="minor"/>
    </font>
    <font>
      <b/>
      <sz val="10"/>
      <color theme="1"/>
      <name val="Arial"/>
      <family val="2"/>
    </font>
    <font>
      <sz val="8"/>
      <name val="Arial"/>
    </font>
    <font>
      <b/>
      <sz val="14"/>
      <color rgb="FFFF000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sz val="11"/>
      <color theme="1"/>
      <name val="Times New Roman"/>
      <family val="1"/>
    </font>
    <font>
      <sz val="10"/>
      <color indexed="8"/>
      <name val="Calibri"/>
      <family val="2"/>
      <scheme val="minor"/>
    </font>
    <font>
      <sz val="11"/>
      <color indexed="8"/>
      <name val="Calibri "/>
      <charset val="238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</patternFill>
    </fill>
    <fill>
      <patternFill patternType="solid">
        <fgColor indexed="23"/>
        <bgColor indexed="64"/>
      </patternFill>
    </fill>
    <fill>
      <patternFill patternType="solid">
        <fgColor indexed="60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7">
    <xf numFmtId="0" fontId="0" fillId="0" borderId="0"/>
    <xf numFmtId="0" fontId="3" fillId="0" borderId="0"/>
    <xf numFmtId="0" fontId="24" fillId="0" borderId="6" applyNumberFormat="0" applyProtection="0">
      <alignment horizontal="left" vertical="center" wrapText="1" justifyLastLine="1"/>
    </xf>
    <xf numFmtId="0" fontId="25" fillId="4" borderId="6" applyNumberFormat="0" applyProtection="0">
      <alignment horizontal="left" vertical="center" indent="1"/>
    </xf>
    <xf numFmtId="4" fontId="26" fillId="5" borderId="6" applyNumberFormat="0" applyProtection="0">
      <alignment vertical="center"/>
    </xf>
    <xf numFmtId="0" fontId="24" fillId="0" borderId="6" applyNumberFormat="0" applyProtection="0">
      <alignment horizontal="left" vertical="center" wrapText="1"/>
    </xf>
    <xf numFmtId="0" fontId="24" fillId="0" borderId="6" applyNumberFormat="0" applyProtection="0">
      <alignment horizontal="left" vertical="center" wrapText="1"/>
    </xf>
    <xf numFmtId="0" fontId="25" fillId="0" borderId="6" applyNumberFormat="0" applyProtection="0">
      <alignment horizontal="left" vertical="center" wrapText="1"/>
    </xf>
    <xf numFmtId="4" fontId="27" fillId="0" borderId="6" applyNumberFormat="0" applyProtection="0">
      <alignment horizontal="right" vertical="center"/>
    </xf>
    <xf numFmtId="0" fontId="22" fillId="0" borderId="0"/>
    <xf numFmtId="0" fontId="9" fillId="6" borderId="6" applyNumberFormat="0" applyProtection="0">
      <alignment horizontal="left" vertical="center" indent="1"/>
    </xf>
    <xf numFmtId="0" fontId="7" fillId="7" borderId="6" applyNumberFormat="0" applyProtection="0">
      <alignment horizontal="left" vertical="center" indent="1"/>
    </xf>
    <xf numFmtId="0" fontId="28" fillId="6" borderId="6" applyNumberFormat="0" applyProtection="0">
      <alignment horizontal="center" vertical="center"/>
    </xf>
    <xf numFmtId="4" fontId="26" fillId="5" borderId="6" applyNumberFormat="0" applyProtection="0">
      <alignment horizontal="left" vertical="center" indent="1"/>
    </xf>
    <xf numFmtId="0" fontId="30" fillId="8" borderId="0"/>
    <xf numFmtId="0" fontId="7" fillId="0" borderId="0"/>
    <xf numFmtId="0" fontId="33" fillId="8" borderId="0"/>
  </cellStyleXfs>
  <cellXfs count="168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7" fillId="2" borderId="3" xfId="0" quotePrefix="1" applyFont="1" applyFill="1" applyBorder="1" applyAlignment="1">
      <alignment horizontal="left" vertical="center" wrapText="1"/>
    </xf>
    <xf numFmtId="0" fontId="0" fillId="0" borderId="3" xfId="0" applyBorder="1"/>
    <xf numFmtId="0" fontId="11" fillId="0" borderId="0" xfId="0" applyFont="1" applyAlignment="1">
      <alignment vertical="top" wrapText="1"/>
    </xf>
    <xf numFmtId="0" fontId="6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6" fillId="2" borderId="3" xfId="0" quotePrefix="1" applyFont="1" applyFill="1" applyBorder="1" applyAlignment="1">
      <alignment horizontal="left" vertical="center"/>
    </xf>
    <xf numFmtId="0" fontId="19" fillId="2" borderId="3" xfId="0" quotePrefix="1" applyFont="1" applyFill="1" applyBorder="1" applyAlignment="1">
      <alignment horizontal="left" vertical="center"/>
    </xf>
    <xf numFmtId="0" fontId="17" fillId="2" borderId="3" xfId="0" quotePrefix="1" applyFont="1" applyFill="1" applyBorder="1" applyAlignment="1">
      <alignment horizontal="left" vertical="center"/>
    </xf>
    <xf numFmtId="0" fontId="16" fillId="2" borderId="3" xfId="0" quotePrefix="1" applyFont="1" applyFill="1" applyBorder="1" applyAlignment="1">
      <alignment horizontal="left" vertical="center" wrapText="1"/>
    </xf>
    <xf numFmtId="0" fontId="17" fillId="2" borderId="3" xfId="0" quotePrefix="1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vertical="center" wrapText="1"/>
    </xf>
    <xf numFmtId="4" fontId="20" fillId="0" borderId="3" xfId="0" applyNumberFormat="1" applyFont="1" applyBorder="1"/>
    <xf numFmtId="4" fontId="0" fillId="0" borderId="3" xfId="0" applyNumberFormat="1" applyBorder="1"/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21" fillId="0" borderId="3" xfId="0" applyNumberFormat="1" applyFont="1" applyBorder="1"/>
    <xf numFmtId="0" fontId="17" fillId="2" borderId="3" xfId="0" applyFont="1" applyFill="1" applyBorder="1" applyAlignment="1">
      <alignment horizontal="left" vertical="center"/>
    </xf>
    <xf numFmtId="0" fontId="17" fillId="2" borderId="3" xfId="0" applyFont="1" applyFill="1" applyBorder="1" applyAlignment="1">
      <alignment vertical="center" wrapText="1"/>
    </xf>
    <xf numFmtId="4" fontId="1" fillId="0" borderId="3" xfId="0" applyNumberFormat="1" applyFont="1" applyBorder="1"/>
    <xf numFmtId="0" fontId="1" fillId="0" borderId="0" xfId="0" applyFont="1"/>
    <xf numFmtId="0" fontId="9" fillId="2" borderId="3" xfId="0" quotePrefix="1" applyFont="1" applyFill="1" applyBorder="1" applyAlignment="1">
      <alignment horizontal="left" vertical="center" wrapText="1"/>
    </xf>
    <xf numFmtId="4" fontId="6" fillId="2" borderId="3" xfId="0" applyNumberFormat="1" applyFont="1" applyFill="1" applyBorder="1"/>
    <xf numFmtId="2" fontId="0" fillId="0" borderId="0" xfId="0" applyNumberFormat="1"/>
    <xf numFmtId="49" fontId="9" fillId="2" borderId="3" xfId="0" applyNumberFormat="1" applyFont="1" applyFill="1" applyBorder="1" applyAlignment="1">
      <alignment horizontal="left" vertical="center" wrapText="1"/>
    </xf>
    <xf numFmtId="49" fontId="8" fillId="2" borderId="3" xfId="0" quotePrefix="1" applyNumberFormat="1" applyFont="1" applyFill="1" applyBorder="1" applyAlignment="1">
      <alignment horizontal="left" vertical="center" wrapText="1"/>
    </xf>
    <xf numFmtId="2" fontId="0" fillId="0" borderId="3" xfId="0" applyNumberFormat="1" applyBorder="1"/>
    <xf numFmtId="4" fontId="13" fillId="2" borderId="3" xfId="0" applyNumberFormat="1" applyFont="1" applyFill="1" applyBorder="1" applyAlignment="1">
      <alignment vertical="center" wrapText="1"/>
    </xf>
    <xf numFmtId="4" fontId="23" fillId="2" borderId="3" xfId="0" applyNumberFormat="1" applyFont="1" applyFill="1" applyBorder="1" applyAlignment="1">
      <alignment horizontal="right"/>
    </xf>
    <xf numFmtId="0" fontId="5" fillId="0" borderId="0" xfId="9" applyFont="1" applyAlignment="1">
      <alignment horizontal="center" vertical="center" wrapText="1"/>
    </xf>
    <xf numFmtId="0" fontId="2" fillId="0" borderId="0" xfId="9" applyFont="1" applyAlignment="1">
      <alignment horizontal="center" vertical="center" wrapText="1"/>
    </xf>
    <xf numFmtId="4" fontId="2" fillId="0" borderId="0" xfId="9" applyNumberFormat="1" applyFont="1" applyAlignment="1">
      <alignment horizontal="center" vertical="center" wrapText="1"/>
    </xf>
    <xf numFmtId="3" fontId="2" fillId="0" borderId="0" xfId="9" applyNumberFormat="1" applyFont="1" applyAlignment="1">
      <alignment horizontal="center" vertical="center" wrapText="1"/>
    </xf>
    <xf numFmtId="4" fontId="5" fillId="0" borderId="0" xfId="9" applyNumberFormat="1" applyFont="1" applyAlignment="1">
      <alignment horizontal="center" vertical="center" wrapText="1"/>
    </xf>
    <xf numFmtId="3" fontId="5" fillId="0" borderId="0" xfId="9" applyNumberFormat="1" applyFont="1" applyAlignment="1">
      <alignment horizontal="center" vertical="center" wrapText="1"/>
    </xf>
    <xf numFmtId="4" fontId="2" fillId="0" borderId="5" xfId="9" applyNumberFormat="1" applyFont="1" applyBorder="1" applyAlignment="1">
      <alignment horizontal="center" vertical="center" wrapText="1"/>
    </xf>
    <xf numFmtId="4" fontId="6" fillId="0" borderId="3" xfId="9" quotePrefix="1" applyNumberFormat="1" applyFont="1" applyBorder="1" applyAlignment="1">
      <alignment horizontal="center" vertical="center" wrapText="1"/>
    </xf>
    <xf numFmtId="4" fontId="9" fillId="0" borderId="3" xfId="9" applyNumberFormat="1" applyFont="1" applyBorder="1" applyAlignment="1">
      <alignment vertical="center" wrapText="1"/>
    </xf>
    <xf numFmtId="3" fontId="9" fillId="0" borderId="3" xfId="9" applyNumberFormat="1" applyFont="1" applyBorder="1" applyAlignment="1">
      <alignment vertical="center" wrapText="1"/>
    </xf>
    <xf numFmtId="4" fontId="9" fillId="0" borderId="3" xfId="9" applyNumberFormat="1" applyFont="1" applyBorder="1" applyAlignment="1">
      <alignment horizontal="right" vertical="center" wrapText="1"/>
    </xf>
    <xf numFmtId="4" fontId="6" fillId="0" borderId="3" xfId="9" applyNumberFormat="1" applyFont="1" applyBorder="1" applyAlignment="1">
      <alignment horizontal="right"/>
    </xf>
    <xf numFmtId="4" fontId="6" fillId="0" borderId="3" xfId="9" applyNumberFormat="1" applyFont="1" applyBorder="1" applyAlignment="1">
      <alignment horizontal="right" vertical="center"/>
    </xf>
    <xf numFmtId="4" fontId="23" fillId="0" borderId="0" xfId="4" applyNumberFormat="1" applyFont="1" applyFill="1" applyBorder="1">
      <alignment vertical="center"/>
    </xf>
    <xf numFmtId="4" fontId="26" fillId="0" borderId="0" xfId="4" applyNumberFormat="1" applyFill="1" applyBorder="1">
      <alignment vertical="center"/>
    </xf>
    <xf numFmtId="0" fontId="26" fillId="0" borderId="0" xfId="8" applyNumberFormat="1" applyFont="1" applyBorder="1">
      <alignment horizontal="right" vertical="center"/>
    </xf>
    <xf numFmtId="0" fontId="10" fillId="0" borderId="0" xfId="0" applyFont="1" applyAlignment="1">
      <alignment wrapText="1"/>
    </xf>
    <xf numFmtId="0" fontId="15" fillId="0" borderId="0" xfId="0" applyFont="1"/>
    <xf numFmtId="0" fontId="29" fillId="0" borderId="0" xfId="0" applyFont="1"/>
    <xf numFmtId="4" fontId="26" fillId="0" borderId="0" xfId="8" applyNumberFormat="1" applyFont="1" applyBorder="1">
      <alignment horizontal="right" vertical="center"/>
    </xf>
    <xf numFmtId="0" fontId="26" fillId="0" borderId="0" xfId="4" applyNumberFormat="1" applyFill="1" applyBorder="1">
      <alignment vertical="center"/>
    </xf>
    <xf numFmtId="4" fontId="29" fillId="0" borderId="0" xfId="0" applyNumberFormat="1" applyFont="1"/>
    <xf numFmtId="0" fontId="12" fillId="0" borderId="3" xfId="0" applyFont="1" applyBorder="1" applyAlignment="1">
      <alignment horizontal="center" vertical="center" wrapText="1"/>
    </xf>
    <xf numFmtId="0" fontId="16" fillId="0" borderId="3" xfId="2" quotePrefix="1" applyFont="1" applyBorder="1" applyAlignment="1">
      <alignment horizontal="left" vertical="center" wrapText="1" indent="2" justifyLastLine="1"/>
    </xf>
    <xf numFmtId="0" fontId="16" fillId="0" borderId="3" xfId="2" quotePrefix="1" applyFont="1" applyBorder="1">
      <alignment horizontal="left" vertical="center" wrapText="1" justifyLastLine="1"/>
    </xf>
    <xf numFmtId="3" fontId="23" fillId="0" borderId="3" xfId="4" applyNumberFormat="1" applyFont="1" applyFill="1" applyBorder="1">
      <alignment vertical="center"/>
    </xf>
    <xf numFmtId="4" fontId="23" fillId="0" borderId="3" xfId="4" applyNumberFormat="1" applyFont="1" applyFill="1" applyBorder="1">
      <alignment vertical="center"/>
    </xf>
    <xf numFmtId="0" fontId="16" fillId="0" borderId="3" xfId="5" quotePrefix="1" applyFont="1" applyBorder="1" applyAlignment="1">
      <alignment horizontal="left" vertical="center" wrapText="1" indent="3"/>
    </xf>
    <xf numFmtId="0" fontId="16" fillId="0" borderId="3" xfId="5" quotePrefix="1" applyFont="1" applyBorder="1">
      <alignment horizontal="left" vertical="center" wrapText="1"/>
    </xf>
    <xf numFmtId="3" fontId="3" fillId="0" borderId="3" xfId="8" applyNumberFormat="1" applyFont="1" applyBorder="1">
      <alignment horizontal="right" vertical="center"/>
    </xf>
    <xf numFmtId="4" fontId="3" fillId="0" borderId="3" xfId="8" applyNumberFormat="1" applyFont="1" applyBorder="1">
      <alignment horizontal="right" vertical="center"/>
    </xf>
    <xf numFmtId="0" fontId="16" fillId="0" borderId="3" xfId="5" quotePrefix="1" applyFont="1" applyBorder="1" applyAlignment="1">
      <alignment horizontal="center" vertical="center" wrapText="1"/>
    </xf>
    <xf numFmtId="0" fontId="16" fillId="0" borderId="3" xfId="7" quotePrefix="1" applyFont="1" applyBorder="1" applyAlignment="1">
      <alignment horizontal="left" vertical="center" wrapText="1" indent="5"/>
    </xf>
    <xf numFmtId="0" fontId="16" fillId="0" borderId="3" xfId="7" quotePrefix="1" applyFont="1" applyBorder="1">
      <alignment horizontal="left" vertical="center" wrapText="1"/>
    </xf>
    <xf numFmtId="0" fontId="16" fillId="0" borderId="3" xfId="7" quotePrefix="1" applyFont="1" applyBorder="1" applyAlignment="1">
      <alignment horizontal="left" vertical="center" wrapText="1" indent="6"/>
    </xf>
    <xf numFmtId="4" fontId="16" fillId="0" borderId="3" xfId="3" quotePrefix="1" applyNumberFormat="1" applyFont="1" applyFill="1" applyBorder="1" applyAlignment="1">
      <alignment horizontal="right" vertical="center" indent="1"/>
    </xf>
    <xf numFmtId="0" fontId="17" fillId="0" borderId="3" xfId="7" quotePrefix="1" applyFont="1" applyBorder="1" applyAlignment="1">
      <alignment horizontal="left" vertical="center" wrapText="1" indent="7"/>
    </xf>
    <xf numFmtId="0" fontId="17" fillId="0" borderId="3" xfId="7" quotePrefix="1" applyFont="1" applyBorder="1">
      <alignment horizontal="left" vertical="center" wrapText="1"/>
    </xf>
    <xf numFmtId="4" fontId="16" fillId="0" borderId="3" xfId="3" quotePrefix="1" applyNumberFormat="1" applyFont="1" applyFill="1" applyBorder="1" applyAlignment="1">
      <alignment horizontal="right"/>
    </xf>
    <xf numFmtId="0" fontId="17" fillId="0" borderId="3" xfId="7" quotePrefix="1" applyFont="1" applyBorder="1" applyAlignment="1">
      <alignment horizontal="left" vertical="center" wrapText="1" indent="8"/>
    </xf>
    <xf numFmtId="4" fontId="26" fillId="0" borderId="3" xfId="4" applyNumberFormat="1" applyFill="1" applyBorder="1" applyAlignment="1">
      <alignment horizontal="right"/>
    </xf>
    <xf numFmtId="4" fontId="26" fillId="0" borderId="3" xfId="4" applyNumberFormat="1" applyFill="1" applyBorder="1">
      <alignment vertical="center"/>
    </xf>
    <xf numFmtId="4" fontId="17" fillId="0" borderId="3" xfId="3" quotePrefix="1" applyNumberFormat="1" applyFont="1" applyFill="1" applyBorder="1" applyAlignment="1">
      <alignment horizontal="right"/>
    </xf>
    <xf numFmtId="4" fontId="26" fillId="0" borderId="3" xfId="8" applyNumberFormat="1" applyFont="1" applyBorder="1">
      <alignment horizontal="right" vertical="center"/>
    </xf>
    <xf numFmtId="4" fontId="4" fillId="0" borderId="0" xfId="9" applyNumberFormat="1" applyFont="1" applyAlignment="1">
      <alignment horizontal="center" vertical="center" wrapText="1"/>
    </xf>
    <xf numFmtId="3" fontId="4" fillId="0" borderId="0" xfId="9" applyNumberFormat="1" applyFont="1" applyAlignment="1">
      <alignment horizontal="center" vertical="center" wrapText="1"/>
    </xf>
    <xf numFmtId="4" fontId="3" fillId="0" borderId="0" xfId="9" applyNumberFormat="1" applyFont="1"/>
    <xf numFmtId="0" fontId="4" fillId="0" borderId="0" xfId="9" applyFont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6" fillId="0" borderId="3" xfId="7" quotePrefix="1" applyFont="1" applyBorder="1" applyAlignment="1">
      <alignment horizontal="left" vertical="center" wrapText="1" indent="7"/>
    </xf>
    <xf numFmtId="0" fontId="8" fillId="2" borderId="3" xfId="0" quotePrefix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4" fontId="26" fillId="2" borderId="3" xfId="0" applyNumberFormat="1" applyFont="1" applyFill="1" applyBorder="1"/>
    <xf numFmtId="4" fontId="0" fillId="2" borderId="3" xfId="0" applyNumberFormat="1" applyFill="1" applyBorder="1"/>
    <xf numFmtId="4" fontId="20" fillId="2" borderId="3" xfId="0" applyNumberFormat="1" applyFont="1" applyFill="1" applyBorder="1"/>
    <xf numFmtId="0" fontId="0" fillId="2" borderId="0" xfId="0" applyFill="1"/>
    <xf numFmtId="0" fontId="32" fillId="3" borderId="3" xfId="0" applyFont="1" applyFill="1" applyBorder="1" applyAlignment="1">
      <alignment horizontal="center" wrapText="1"/>
    </xf>
    <xf numFmtId="0" fontId="33" fillId="0" borderId="0" xfId="16" applyFill="1"/>
    <xf numFmtId="4" fontId="34" fillId="0" borderId="5" xfId="9" applyNumberFormat="1" applyFont="1" applyBorder="1" applyAlignment="1">
      <alignment horizontal="center" vertical="center" wrapText="1"/>
    </xf>
    <xf numFmtId="3" fontId="1" fillId="0" borderId="5" xfId="9" applyNumberFormat="1" applyFont="1" applyBorder="1" applyAlignment="1">
      <alignment horizontal="center" vertical="center"/>
    </xf>
    <xf numFmtId="4" fontId="35" fillId="0" borderId="5" xfId="9" applyNumberFormat="1" applyFont="1" applyBorder="1" applyAlignment="1">
      <alignment horizontal="right" vertical="center"/>
    </xf>
    <xf numFmtId="3" fontId="12" fillId="2" borderId="3" xfId="9" applyNumberFormat="1" applyFont="1" applyFill="1" applyBorder="1" applyAlignment="1">
      <alignment horizontal="center" vertical="center" wrapText="1"/>
    </xf>
    <xf numFmtId="4" fontId="12" fillId="2" borderId="3" xfId="9" applyNumberFormat="1" applyFont="1" applyFill="1" applyBorder="1" applyAlignment="1">
      <alignment horizontal="center" vertical="center" wrapText="1"/>
    </xf>
    <xf numFmtId="0" fontId="9" fillId="3" borderId="2" xfId="9" applyFont="1" applyFill="1" applyBorder="1" applyAlignment="1">
      <alignment vertical="center"/>
    </xf>
    <xf numFmtId="4" fontId="9" fillId="3" borderId="3" xfId="9" applyNumberFormat="1" applyFont="1" applyFill="1" applyBorder="1" applyAlignment="1">
      <alignment vertical="center"/>
    </xf>
    <xf numFmtId="3" fontId="9" fillId="3" borderId="3" xfId="9" applyNumberFormat="1" applyFont="1" applyFill="1" applyBorder="1" applyAlignment="1">
      <alignment vertical="center"/>
    </xf>
    <xf numFmtId="4" fontId="6" fillId="3" borderId="3" xfId="9" applyNumberFormat="1" applyFont="1" applyFill="1" applyBorder="1" applyAlignment="1">
      <alignment horizontal="right"/>
    </xf>
    <xf numFmtId="0" fontId="9" fillId="3" borderId="1" xfId="9" applyFont="1" applyFill="1" applyBorder="1" applyAlignment="1">
      <alignment horizontal="left" vertical="center"/>
    </xf>
    <xf numFmtId="4" fontId="9" fillId="3" borderId="3" xfId="9" applyNumberFormat="1" applyFont="1" applyFill="1" applyBorder="1" applyAlignment="1">
      <alignment vertical="center" wrapText="1"/>
    </xf>
    <xf numFmtId="3" fontId="9" fillId="3" borderId="3" xfId="9" applyNumberFormat="1" applyFont="1" applyFill="1" applyBorder="1" applyAlignment="1">
      <alignment vertical="center" wrapText="1"/>
    </xf>
    <xf numFmtId="4" fontId="6" fillId="3" borderId="3" xfId="9" applyNumberFormat="1" applyFont="1" applyFill="1" applyBorder="1" applyAlignment="1">
      <alignment horizontal="right" vertical="center" wrapText="1"/>
    </xf>
    <xf numFmtId="0" fontId="36" fillId="0" borderId="0" xfId="9" applyFont="1" applyAlignment="1">
      <alignment horizontal="center" vertical="center" wrapText="1"/>
    </xf>
    <xf numFmtId="4" fontId="36" fillId="0" borderId="0" xfId="9" applyNumberFormat="1" applyFont="1" applyAlignment="1">
      <alignment horizontal="center" vertical="center" wrapText="1"/>
    </xf>
    <xf numFmtId="3" fontId="36" fillId="0" borderId="0" xfId="9" applyNumberFormat="1" applyFont="1" applyAlignment="1">
      <alignment horizontal="center" vertical="center" wrapText="1"/>
    </xf>
    <xf numFmtId="4" fontId="33" fillId="0" borderId="0" xfId="16" applyNumberFormat="1" applyFill="1"/>
    <xf numFmtId="3" fontId="33" fillId="0" borderId="0" xfId="16" applyNumberFormat="1" applyFill="1"/>
    <xf numFmtId="4" fontId="37" fillId="0" borderId="0" xfId="8" applyNumberFormat="1" applyFont="1" applyBorder="1">
      <alignment horizontal="right" vertical="center"/>
    </xf>
    <xf numFmtId="4" fontId="37" fillId="0" borderId="3" xfId="8" applyNumberFormat="1" applyFont="1" applyBorder="1">
      <alignment horizontal="right" vertical="center"/>
    </xf>
    <xf numFmtId="4" fontId="38" fillId="0" borderId="3" xfId="8" applyNumberFormat="1" applyFont="1" applyBorder="1">
      <alignment horizontal="right" vertical="center"/>
    </xf>
    <xf numFmtId="0" fontId="17" fillId="0" borderId="0" xfId="7" quotePrefix="1" applyFont="1" applyBorder="1">
      <alignment horizontal="left" vertical="center" wrapText="1"/>
    </xf>
    <xf numFmtId="0" fontId="17" fillId="0" borderId="0" xfId="7" quotePrefix="1" applyFont="1" applyBorder="1" applyAlignment="1">
      <alignment horizontal="left" vertical="center" wrapText="1" indent="7"/>
    </xf>
    <xf numFmtId="4" fontId="17" fillId="0" borderId="0" xfId="3" quotePrefix="1" applyNumberFormat="1" applyFont="1" applyFill="1" applyBorder="1" applyAlignment="1">
      <alignment horizontal="right"/>
    </xf>
    <xf numFmtId="4" fontId="1" fillId="2" borderId="3" xfId="0" applyNumberFormat="1" applyFont="1" applyFill="1" applyBorder="1"/>
    <xf numFmtId="4" fontId="21" fillId="2" borderId="3" xfId="0" applyNumberFormat="1" applyFont="1" applyFill="1" applyBorder="1"/>
    <xf numFmtId="0" fontId="25" fillId="0" borderId="0" xfId="6" quotePrefix="1" applyFont="1" applyBorder="1">
      <alignment horizontal="left" vertical="center" wrapText="1"/>
    </xf>
    <xf numFmtId="4" fontId="23" fillId="2" borderId="3" xfId="0" applyNumberFormat="1" applyFont="1" applyFill="1" applyBorder="1"/>
    <xf numFmtId="0" fontId="39" fillId="0" borderId="0" xfId="16" applyFont="1" applyFill="1"/>
    <xf numFmtId="0" fontId="16" fillId="0" borderId="0" xfId="16" applyFont="1" applyFill="1"/>
    <xf numFmtId="0" fontId="17" fillId="0" borderId="0" xfId="16" applyFont="1" applyFill="1"/>
    <xf numFmtId="0" fontId="5" fillId="0" borderId="0" xfId="0" applyFont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9" fillId="0" borderId="0" xfId="9" applyFont="1" applyAlignment="1">
      <alignment horizontal="left" vertical="top" wrapText="1"/>
    </xf>
    <xf numFmtId="0" fontId="1" fillId="0" borderId="0" xfId="9" applyFont="1" applyAlignment="1">
      <alignment horizontal="left" vertical="top" wrapText="1"/>
    </xf>
    <xf numFmtId="0" fontId="9" fillId="0" borderId="1" xfId="9" applyFont="1" applyBorder="1" applyAlignment="1">
      <alignment horizontal="left" vertical="center" wrapText="1"/>
    </xf>
    <xf numFmtId="0" fontId="7" fillId="0" borderId="2" xfId="9" applyFont="1" applyBorder="1" applyAlignment="1">
      <alignment vertical="center" wrapText="1"/>
    </xf>
    <xf numFmtId="0" fontId="6" fillId="3" borderId="1" xfId="9" quotePrefix="1" applyFont="1" applyFill="1" applyBorder="1" applyAlignment="1">
      <alignment horizontal="left" wrapText="1"/>
    </xf>
    <xf numFmtId="0" fontId="6" fillId="3" borderId="2" xfId="9" quotePrefix="1" applyFont="1" applyFill="1" applyBorder="1" applyAlignment="1">
      <alignment horizontal="left" wrapText="1"/>
    </xf>
    <xf numFmtId="0" fontId="6" fillId="3" borderId="4" xfId="9" quotePrefix="1" applyFont="1" applyFill="1" applyBorder="1" applyAlignment="1">
      <alignment horizontal="left" wrapText="1"/>
    </xf>
    <xf numFmtId="0" fontId="6" fillId="3" borderId="3" xfId="9" quotePrefix="1" applyFont="1" applyFill="1" applyBorder="1" applyAlignment="1">
      <alignment horizontal="left" vertical="center" wrapText="1"/>
    </xf>
    <xf numFmtId="0" fontId="9" fillId="0" borderId="2" xfId="9" applyFont="1" applyBorder="1" applyAlignment="1">
      <alignment vertical="center" wrapText="1"/>
    </xf>
    <xf numFmtId="0" fontId="9" fillId="0" borderId="2" xfId="9" applyFont="1" applyBorder="1" applyAlignment="1">
      <alignment vertical="center"/>
    </xf>
    <xf numFmtId="0" fontId="9" fillId="0" borderId="1" xfId="9" quotePrefix="1" applyFont="1" applyBorder="1" applyAlignment="1">
      <alignment horizontal="left" vertical="center"/>
    </xf>
    <xf numFmtId="0" fontId="9" fillId="3" borderId="1" xfId="9" applyFont="1" applyFill="1" applyBorder="1" applyAlignment="1">
      <alignment horizontal="left" vertical="center" wrapText="1"/>
    </xf>
    <xf numFmtId="0" fontId="9" fillId="3" borderId="2" xfId="9" applyFont="1" applyFill="1" applyBorder="1" applyAlignment="1">
      <alignment vertical="center" wrapText="1"/>
    </xf>
    <xf numFmtId="0" fontId="9" fillId="3" borderId="2" xfId="9" applyFont="1" applyFill="1" applyBorder="1" applyAlignment="1">
      <alignment vertical="center"/>
    </xf>
    <xf numFmtId="0" fontId="9" fillId="0" borderId="1" xfId="9" quotePrefix="1" applyFont="1" applyBorder="1" applyAlignment="1">
      <alignment horizontal="left" vertical="center" wrapText="1"/>
    </xf>
    <xf numFmtId="0" fontId="9" fillId="3" borderId="1" xfId="9" quotePrefix="1" applyFont="1" applyFill="1" applyBorder="1" applyAlignment="1">
      <alignment horizontal="left" vertical="center" wrapText="1"/>
    </xf>
    <xf numFmtId="0" fontId="9" fillId="0" borderId="0" xfId="9" applyFont="1" applyAlignment="1">
      <alignment horizontal="left" vertical="center" wrapText="1"/>
    </xf>
    <xf numFmtId="0" fontId="6" fillId="0" borderId="3" xfId="9" quotePrefix="1" applyFont="1" applyBorder="1" applyAlignment="1">
      <alignment horizontal="center" vertical="center" wrapText="1"/>
    </xf>
    <xf numFmtId="0" fontId="12" fillId="0" borderId="1" xfId="9" quotePrefix="1" applyFont="1" applyBorder="1" applyAlignment="1">
      <alignment horizontal="center" vertical="center" wrapText="1"/>
    </xf>
    <xf numFmtId="0" fontId="12" fillId="0" borderId="2" xfId="9" quotePrefix="1" applyFont="1" applyBorder="1" applyAlignment="1">
      <alignment horizontal="center" vertical="center" wrapText="1"/>
    </xf>
    <xf numFmtId="0" fontId="9" fillId="0" borderId="2" xfId="9" applyFont="1" applyBorder="1" applyAlignment="1">
      <alignment horizontal="left" vertical="center" wrapText="1"/>
    </xf>
    <xf numFmtId="0" fontId="12" fillId="0" borderId="3" xfId="9" quotePrefix="1" applyFont="1" applyBorder="1" applyAlignment="1">
      <alignment horizontal="center" wrapText="1"/>
    </xf>
    <xf numFmtId="0" fontId="12" fillId="0" borderId="1" xfId="9" quotePrefix="1" applyFont="1" applyBorder="1" applyAlignment="1">
      <alignment horizontal="center" wrapText="1"/>
    </xf>
    <xf numFmtId="0" fontId="5" fillId="0" borderId="0" xfId="9" applyFont="1" applyAlignment="1">
      <alignment horizontal="center" vertical="center" wrapText="1"/>
    </xf>
    <xf numFmtId="0" fontId="14" fillId="0" borderId="0" xfId="0" applyFont="1" applyAlignment="1">
      <alignment horizontal="center"/>
    </xf>
  </cellXfs>
  <cellStyles count="17">
    <cellStyle name="Normal 6" xfId="15" xr:uid="{00000000-0005-0000-0000-000001000000}"/>
    <cellStyle name="Normalno" xfId="0" builtinId="0"/>
    <cellStyle name="Normalno 2" xfId="14" xr:uid="{00000000-0005-0000-0000-000002000000}"/>
    <cellStyle name="Normalno 2 2" xfId="16" xr:uid="{E07505B8-B24D-4E99-9C34-A5C364AAD01F}"/>
    <cellStyle name="Normalno 3" xfId="9" xr:uid="{00000000-0005-0000-0000-000003000000}"/>
    <cellStyle name="Obično_List4" xfId="1" xr:uid="{00000000-0005-0000-0000-000004000000}"/>
    <cellStyle name="SAPBEXaggData" xfId="4" xr:uid="{00000000-0005-0000-0000-000005000000}"/>
    <cellStyle name="SAPBEXaggItem" xfId="13" xr:uid="{00000000-0005-0000-0000-000006000000}"/>
    <cellStyle name="SAPBEXchaText" xfId="10" xr:uid="{00000000-0005-0000-0000-000007000000}"/>
    <cellStyle name="SAPBEXformats" xfId="12" xr:uid="{00000000-0005-0000-0000-000008000000}"/>
    <cellStyle name="SAPBEXHLevel0" xfId="2" xr:uid="{00000000-0005-0000-0000-000009000000}"/>
    <cellStyle name="SAPBEXHLevel0X" xfId="11" xr:uid="{00000000-0005-0000-0000-00000A000000}"/>
    <cellStyle name="SAPBEXHLevel1" xfId="5" xr:uid="{00000000-0005-0000-0000-00000B000000}"/>
    <cellStyle name="SAPBEXHLevel2" xfId="6" xr:uid="{00000000-0005-0000-0000-00000C000000}"/>
    <cellStyle name="SAPBEXHLevel3" xfId="7" xr:uid="{00000000-0005-0000-0000-00000D000000}"/>
    <cellStyle name="SAPBEXstdData" xfId="8" xr:uid="{00000000-0005-0000-0000-00000E000000}"/>
    <cellStyle name="SAPBEXstdItem" xfId="3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du006\hvz_data\Financije\Dr&#382;avna%20vatrogasna%20&#353;kola\IZVR&#352;ENJE\Izvr&#353;enje%202025\Izvr&#353;enje%2001.01.-31.12.2025\FP0001PR%20Sa&#382;etak.xls" TargetMode="External"/><Relationship Id="rId1" Type="http://schemas.openxmlformats.org/officeDocument/2006/relationships/externalLinkPath" Target="FP0001PR%20Sa&#382;eta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xRepositorySheet"/>
      <sheetName val="Sažetak"/>
      <sheetName val="FP0002PRPV2"/>
      <sheetName val="FP0002PRR"/>
      <sheetName val="FP0002PRB"/>
      <sheetName val="FP0005PRV2"/>
    </sheetNames>
    <sheetDataSet>
      <sheetData sheetId="0"/>
      <sheetData sheetId="1"/>
      <sheetData sheetId="2">
        <row r="5">
          <cell r="B5" t="str">
            <v>6</v>
          </cell>
          <cell r="C5" t="str">
            <v>Prihodi poslovanja</v>
          </cell>
          <cell r="D5">
            <v>435221.73</v>
          </cell>
          <cell r="E5">
            <v>626404</v>
          </cell>
          <cell r="F5">
            <v>626404</v>
          </cell>
          <cell r="G5">
            <v>654848.68000000005</v>
          </cell>
          <cell r="H5">
            <v>150.463231695715</v>
          </cell>
          <cell r="I5">
            <v>104.540948014381</v>
          </cell>
        </row>
      </sheetData>
      <sheetData sheetId="3">
        <row r="1">
          <cell r="C1" t="str">
            <v xml:space="preserve">
Ostvarenje/Izvršenje 
01.2024. - 12.2024.</v>
          </cell>
          <cell r="D1" t="str">
            <v xml:space="preserve">
Izvorni plan ili Rebalans 
2025.</v>
          </cell>
          <cell r="E1" t="str">
            <v xml:space="preserve">
Tekući plan 
2025.</v>
          </cell>
          <cell r="F1" t="str">
            <v xml:space="preserve">
Ostvarenje/Izvršenje 
01.2025. - 12.2025.</v>
          </cell>
          <cell r="G1" t="str">
            <v xml:space="preserve">
Indeks
(5)/(2)</v>
          </cell>
          <cell r="H1" t="str">
            <v xml:space="preserve">
Indeks
(5)/(4)</v>
          </cell>
        </row>
        <row r="3">
          <cell r="A3" t="str">
            <v>EKONOMSKA KLASIFIKACIJA</v>
          </cell>
          <cell r="B3" t="str">
            <v>EKONOMSKA KLASIFIKACIJA</v>
          </cell>
          <cell r="C3">
            <v>1123136.46</v>
          </cell>
          <cell r="D3">
            <v>1706054</v>
          </cell>
          <cell r="E3">
            <v>1706054</v>
          </cell>
          <cell r="F3">
            <v>1375878.74</v>
          </cell>
        </row>
        <row r="4">
          <cell r="A4" t="str">
            <v>ODLJEV</v>
          </cell>
          <cell r="B4" t="str">
            <v/>
          </cell>
          <cell r="C4">
            <v>1123136.46</v>
          </cell>
          <cell r="D4">
            <v>1706054</v>
          </cell>
          <cell r="E4">
            <v>1706054</v>
          </cell>
          <cell r="F4">
            <v>1375878.74</v>
          </cell>
        </row>
        <row r="5">
          <cell r="A5" t="str">
            <v>RASHODI</v>
          </cell>
          <cell r="B5" t="str">
            <v>RASHODI</v>
          </cell>
          <cell r="C5">
            <v>1123136.46</v>
          </cell>
          <cell r="D5">
            <v>1706054</v>
          </cell>
          <cell r="E5">
            <v>1706054</v>
          </cell>
          <cell r="F5">
            <v>1375878.74</v>
          </cell>
        </row>
        <row r="6">
          <cell r="A6" t="str">
            <v>3</v>
          </cell>
          <cell r="B6" t="str">
            <v>Rashodi poslovanja</v>
          </cell>
          <cell r="C6">
            <v>965226.79</v>
          </cell>
          <cell r="D6">
            <v>1489454</v>
          </cell>
          <cell r="E6">
            <v>1489454</v>
          </cell>
          <cell r="F6">
            <v>1305225.3500000001</v>
          </cell>
        </row>
        <row r="7">
          <cell r="A7" t="str">
            <v>4</v>
          </cell>
          <cell r="B7" t="str">
            <v>Rashodi za nabavu nefinancijske imovine</v>
          </cell>
          <cell r="C7">
            <v>157909.67000000001</v>
          </cell>
          <cell r="D7">
            <v>216600</v>
          </cell>
          <cell r="E7">
            <v>216600</v>
          </cell>
          <cell r="F7">
            <v>70653.39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50349-D16D-499A-ABE5-9B1D2A2EBE1A}">
  <sheetPr>
    <pageSetUpPr fitToPage="1"/>
  </sheetPr>
  <dimension ref="A2:L44"/>
  <sheetViews>
    <sheetView tabSelected="1" topLeftCell="A5" workbookViewId="0">
      <selection activeCell="G35" sqref="G35"/>
    </sheetView>
  </sheetViews>
  <sheetFormatPr defaultRowHeight="11.25"/>
  <cols>
    <col min="1" max="5" width="9.140625" style="104"/>
    <col min="6" max="6" width="17.42578125" style="104" customWidth="1"/>
    <col min="7" max="7" width="25.140625" style="121" customWidth="1"/>
    <col min="8" max="9" width="25.140625" style="122" customWidth="1"/>
    <col min="10" max="10" width="25.140625" style="121" customWidth="1"/>
    <col min="11" max="12" width="12.28515625" style="121" customWidth="1"/>
    <col min="13" max="261" width="9.140625" style="104"/>
    <col min="262" max="262" width="17.42578125" style="104" customWidth="1"/>
    <col min="263" max="266" width="25.140625" style="104" customWidth="1"/>
    <col min="267" max="268" width="12.28515625" style="104" customWidth="1"/>
    <col min="269" max="517" width="9.140625" style="104"/>
    <col min="518" max="518" width="17.42578125" style="104" customWidth="1"/>
    <col min="519" max="522" width="25.140625" style="104" customWidth="1"/>
    <col min="523" max="524" width="12.28515625" style="104" customWidth="1"/>
    <col min="525" max="773" width="9.140625" style="104"/>
    <col min="774" max="774" width="17.42578125" style="104" customWidth="1"/>
    <col min="775" max="778" width="25.140625" style="104" customWidth="1"/>
    <col min="779" max="780" width="12.28515625" style="104" customWidth="1"/>
    <col min="781" max="1029" width="9.140625" style="104"/>
    <col min="1030" max="1030" width="17.42578125" style="104" customWidth="1"/>
    <col min="1031" max="1034" width="25.140625" style="104" customWidth="1"/>
    <col min="1035" max="1036" width="12.28515625" style="104" customWidth="1"/>
    <col min="1037" max="1285" width="9.140625" style="104"/>
    <col min="1286" max="1286" width="17.42578125" style="104" customWidth="1"/>
    <col min="1287" max="1290" width="25.140625" style="104" customWidth="1"/>
    <col min="1291" max="1292" width="12.28515625" style="104" customWidth="1"/>
    <col min="1293" max="1541" width="9.140625" style="104"/>
    <col min="1542" max="1542" width="17.42578125" style="104" customWidth="1"/>
    <col min="1543" max="1546" width="25.140625" style="104" customWidth="1"/>
    <col min="1547" max="1548" width="12.28515625" style="104" customWidth="1"/>
    <col min="1549" max="1797" width="9.140625" style="104"/>
    <col min="1798" max="1798" width="17.42578125" style="104" customWidth="1"/>
    <col min="1799" max="1802" width="25.140625" style="104" customWidth="1"/>
    <col min="1803" max="1804" width="12.28515625" style="104" customWidth="1"/>
    <col min="1805" max="2053" width="9.140625" style="104"/>
    <col min="2054" max="2054" width="17.42578125" style="104" customWidth="1"/>
    <col min="2055" max="2058" width="25.140625" style="104" customWidth="1"/>
    <col min="2059" max="2060" width="12.28515625" style="104" customWidth="1"/>
    <col min="2061" max="2309" width="9.140625" style="104"/>
    <col min="2310" max="2310" width="17.42578125" style="104" customWidth="1"/>
    <col min="2311" max="2314" width="25.140625" style="104" customWidth="1"/>
    <col min="2315" max="2316" width="12.28515625" style="104" customWidth="1"/>
    <col min="2317" max="2565" width="9.140625" style="104"/>
    <col min="2566" max="2566" width="17.42578125" style="104" customWidth="1"/>
    <col min="2567" max="2570" width="25.140625" style="104" customWidth="1"/>
    <col min="2571" max="2572" width="12.28515625" style="104" customWidth="1"/>
    <col min="2573" max="2821" width="9.140625" style="104"/>
    <col min="2822" max="2822" width="17.42578125" style="104" customWidth="1"/>
    <col min="2823" max="2826" width="25.140625" style="104" customWidth="1"/>
    <col min="2827" max="2828" width="12.28515625" style="104" customWidth="1"/>
    <col min="2829" max="3077" width="9.140625" style="104"/>
    <col min="3078" max="3078" width="17.42578125" style="104" customWidth="1"/>
    <col min="3079" max="3082" width="25.140625" style="104" customWidth="1"/>
    <col min="3083" max="3084" width="12.28515625" style="104" customWidth="1"/>
    <col min="3085" max="3333" width="9.140625" style="104"/>
    <col min="3334" max="3334" width="17.42578125" style="104" customWidth="1"/>
    <col min="3335" max="3338" width="25.140625" style="104" customWidth="1"/>
    <col min="3339" max="3340" width="12.28515625" style="104" customWidth="1"/>
    <col min="3341" max="3589" width="9.140625" style="104"/>
    <col min="3590" max="3590" width="17.42578125" style="104" customWidth="1"/>
    <col min="3591" max="3594" width="25.140625" style="104" customWidth="1"/>
    <col min="3595" max="3596" width="12.28515625" style="104" customWidth="1"/>
    <col min="3597" max="3845" width="9.140625" style="104"/>
    <col min="3846" max="3846" width="17.42578125" style="104" customWidth="1"/>
    <col min="3847" max="3850" width="25.140625" style="104" customWidth="1"/>
    <col min="3851" max="3852" width="12.28515625" style="104" customWidth="1"/>
    <col min="3853" max="4101" width="9.140625" style="104"/>
    <col min="4102" max="4102" width="17.42578125" style="104" customWidth="1"/>
    <col min="4103" max="4106" width="25.140625" style="104" customWidth="1"/>
    <col min="4107" max="4108" width="12.28515625" style="104" customWidth="1"/>
    <col min="4109" max="4357" width="9.140625" style="104"/>
    <col min="4358" max="4358" width="17.42578125" style="104" customWidth="1"/>
    <col min="4359" max="4362" width="25.140625" style="104" customWidth="1"/>
    <col min="4363" max="4364" width="12.28515625" style="104" customWidth="1"/>
    <col min="4365" max="4613" width="9.140625" style="104"/>
    <col min="4614" max="4614" width="17.42578125" style="104" customWidth="1"/>
    <col min="4615" max="4618" width="25.140625" style="104" customWidth="1"/>
    <col min="4619" max="4620" width="12.28515625" style="104" customWidth="1"/>
    <col min="4621" max="4869" width="9.140625" style="104"/>
    <col min="4870" max="4870" width="17.42578125" style="104" customWidth="1"/>
    <col min="4871" max="4874" width="25.140625" style="104" customWidth="1"/>
    <col min="4875" max="4876" width="12.28515625" style="104" customWidth="1"/>
    <col min="4877" max="5125" width="9.140625" style="104"/>
    <col min="5126" max="5126" width="17.42578125" style="104" customWidth="1"/>
    <col min="5127" max="5130" width="25.140625" style="104" customWidth="1"/>
    <col min="5131" max="5132" width="12.28515625" style="104" customWidth="1"/>
    <col min="5133" max="5381" width="9.140625" style="104"/>
    <col min="5382" max="5382" width="17.42578125" style="104" customWidth="1"/>
    <col min="5383" max="5386" width="25.140625" style="104" customWidth="1"/>
    <col min="5387" max="5388" width="12.28515625" style="104" customWidth="1"/>
    <col min="5389" max="5637" width="9.140625" style="104"/>
    <col min="5638" max="5638" width="17.42578125" style="104" customWidth="1"/>
    <col min="5639" max="5642" width="25.140625" style="104" customWidth="1"/>
    <col min="5643" max="5644" width="12.28515625" style="104" customWidth="1"/>
    <col min="5645" max="5893" width="9.140625" style="104"/>
    <col min="5894" max="5894" width="17.42578125" style="104" customWidth="1"/>
    <col min="5895" max="5898" width="25.140625" style="104" customWidth="1"/>
    <col min="5899" max="5900" width="12.28515625" style="104" customWidth="1"/>
    <col min="5901" max="6149" width="9.140625" style="104"/>
    <col min="6150" max="6150" width="17.42578125" style="104" customWidth="1"/>
    <col min="6151" max="6154" width="25.140625" style="104" customWidth="1"/>
    <col min="6155" max="6156" width="12.28515625" style="104" customWidth="1"/>
    <col min="6157" max="6405" width="9.140625" style="104"/>
    <col min="6406" max="6406" width="17.42578125" style="104" customWidth="1"/>
    <col min="6407" max="6410" width="25.140625" style="104" customWidth="1"/>
    <col min="6411" max="6412" width="12.28515625" style="104" customWidth="1"/>
    <col min="6413" max="6661" width="9.140625" style="104"/>
    <col min="6662" max="6662" width="17.42578125" style="104" customWidth="1"/>
    <col min="6663" max="6666" width="25.140625" style="104" customWidth="1"/>
    <col min="6667" max="6668" width="12.28515625" style="104" customWidth="1"/>
    <col min="6669" max="6917" width="9.140625" style="104"/>
    <col min="6918" max="6918" width="17.42578125" style="104" customWidth="1"/>
    <col min="6919" max="6922" width="25.140625" style="104" customWidth="1"/>
    <col min="6923" max="6924" width="12.28515625" style="104" customWidth="1"/>
    <col min="6925" max="7173" width="9.140625" style="104"/>
    <col min="7174" max="7174" width="17.42578125" style="104" customWidth="1"/>
    <col min="7175" max="7178" width="25.140625" style="104" customWidth="1"/>
    <col min="7179" max="7180" width="12.28515625" style="104" customWidth="1"/>
    <col min="7181" max="7429" width="9.140625" style="104"/>
    <col min="7430" max="7430" width="17.42578125" style="104" customWidth="1"/>
    <col min="7431" max="7434" width="25.140625" style="104" customWidth="1"/>
    <col min="7435" max="7436" width="12.28515625" style="104" customWidth="1"/>
    <col min="7437" max="7685" width="9.140625" style="104"/>
    <col min="7686" max="7686" width="17.42578125" style="104" customWidth="1"/>
    <col min="7687" max="7690" width="25.140625" style="104" customWidth="1"/>
    <col min="7691" max="7692" width="12.28515625" style="104" customWidth="1"/>
    <col min="7693" max="7941" width="9.140625" style="104"/>
    <col min="7942" max="7942" width="17.42578125" style="104" customWidth="1"/>
    <col min="7943" max="7946" width="25.140625" style="104" customWidth="1"/>
    <col min="7947" max="7948" width="12.28515625" style="104" customWidth="1"/>
    <col min="7949" max="8197" width="9.140625" style="104"/>
    <col min="8198" max="8198" width="17.42578125" style="104" customWidth="1"/>
    <col min="8199" max="8202" width="25.140625" style="104" customWidth="1"/>
    <col min="8203" max="8204" width="12.28515625" style="104" customWidth="1"/>
    <col min="8205" max="8453" width="9.140625" style="104"/>
    <col min="8454" max="8454" width="17.42578125" style="104" customWidth="1"/>
    <col min="8455" max="8458" width="25.140625" style="104" customWidth="1"/>
    <col min="8459" max="8460" width="12.28515625" style="104" customWidth="1"/>
    <col min="8461" max="8709" width="9.140625" style="104"/>
    <col min="8710" max="8710" width="17.42578125" style="104" customWidth="1"/>
    <col min="8711" max="8714" width="25.140625" style="104" customWidth="1"/>
    <col min="8715" max="8716" width="12.28515625" style="104" customWidth="1"/>
    <col min="8717" max="8965" width="9.140625" style="104"/>
    <col min="8966" max="8966" width="17.42578125" style="104" customWidth="1"/>
    <col min="8967" max="8970" width="25.140625" style="104" customWidth="1"/>
    <col min="8971" max="8972" width="12.28515625" style="104" customWidth="1"/>
    <col min="8973" max="9221" width="9.140625" style="104"/>
    <col min="9222" max="9222" width="17.42578125" style="104" customWidth="1"/>
    <col min="9223" max="9226" width="25.140625" style="104" customWidth="1"/>
    <col min="9227" max="9228" width="12.28515625" style="104" customWidth="1"/>
    <col min="9229" max="9477" width="9.140625" style="104"/>
    <col min="9478" max="9478" width="17.42578125" style="104" customWidth="1"/>
    <col min="9479" max="9482" width="25.140625" style="104" customWidth="1"/>
    <col min="9483" max="9484" width="12.28515625" style="104" customWidth="1"/>
    <col min="9485" max="9733" width="9.140625" style="104"/>
    <col min="9734" max="9734" width="17.42578125" style="104" customWidth="1"/>
    <col min="9735" max="9738" width="25.140625" style="104" customWidth="1"/>
    <col min="9739" max="9740" width="12.28515625" style="104" customWidth="1"/>
    <col min="9741" max="9989" width="9.140625" style="104"/>
    <col min="9990" max="9990" width="17.42578125" style="104" customWidth="1"/>
    <col min="9991" max="9994" width="25.140625" style="104" customWidth="1"/>
    <col min="9995" max="9996" width="12.28515625" style="104" customWidth="1"/>
    <col min="9997" max="10245" width="9.140625" style="104"/>
    <col min="10246" max="10246" width="17.42578125" style="104" customWidth="1"/>
    <col min="10247" max="10250" width="25.140625" style="104" customWidth="1"/>
    <col min="10251" max="10252" width="12.28515625" style="104" customWidth="1"/>
    <col min="10253" max="10501" width="9.140625" style="104"/>
    <col min="10502" max="10502" width="17.42578125" style="104" customWidth="1"/>
    <col min="10503" max="10506" width="25.140625" style="104" customWidth="1"/>
    <col min="10507" max="10508" width="12.28515625" style="104" customWidth="1"/>
    <col min="10509" max="10757" width="9.140625" style="104"/>
    <col min="10758" max="10758" width="17.42578125" style="104" customWidth="1"/>
    <col min="10759" max="10762" width="25.140625" style="104" customWidth="1"/>
    <col min="10763" max="10764" width="12.28515625" style="104" customWidth="1"/>
    <col min="10765" max="11013" width="9.140625" style="104"/>
    <col min="11014" max="11014" width="17.42578125" style="104" customWidth="1"/>
    <col min="11015" max="11018" width="25.140625" style="104" customWidth="1"/>
    <col min="11019" max="11020" width="12.28515625" style="104" customWidth="1"/>
    <col min="11021" max="11269" width="9.140625" style="104"/>
    <col min="11270" max="11270" width="17.42578125" style="104" customWidth="1"/>
    <col min="11271" max="11274" width="25.140625" style="104" customWidth="1"/>
    <col min="11275" max="11276" width="12.28515625" style="104" customWidth="1"/>
    <col min="11277" max="11525" width="9.140625" style="104"/>
    <col min="11526" max="11526" width="17.42578125" style="104" customWidth="1"/>
    <col min="11527" max="11530" width="25.140625" style="104" customWidth="1"/>
    <col min="11531" max="11532" width="12.28515625" style="104" customWidth="1"/>
    <col min="11533" max="11781" width="9.140625" style="104"/>
    <col min="11782" max="11782" width="17.42578125" style="104" customWidth="1"/>
    <col min="11783" max="11786" width="25.140625" style="104" customWidth="1"/>
    <col min="11787" max="11788" width="12.28515625" style="104" customWidth="1"/>
    <col min="11789" max="12037" width="9.140625" style="104"/>
    <col min="12038" max="12038" width="17.42578125" style="104" customWidth="1"/>
    <col min="12039" max="12042" width="25.140625" style="104" customWidth="1"/>
    <col min="12043" max="12044" width="12.28515625" style="104" customWidth="1"/>
    <col min="12045" max="12293" width="9.140625" style="104"/>
    <col min="12294" max="12294" width="17.42578125" style="104" customWidth="1"/>
    <col min="12295" max="12298" width="25.140625" style="104" customWidth="1"/>
    <col min="12299" max="12300" width="12.28515625" style="104" customWidth="1"/>
    <col min="12301" max="12549" width="9.140625" style="104"/>
    <col min="12550" max="12550" width="17.42578125" style="104" customWidth="1"/>
    <col min="12551" max="12554" width="25.140625" style="104" customWidth="1"/>
    <col min="12555" max="12556" width="12.28515625" style="104" customWidth="1"/>
    <col min="12557" max="12805" width="9.140625" style="104"/>
    <col min="12806" max="12806" width="17.42578125" style="104" customWidth="1"/>
    <col min="12807" max="12810" width="25.140625" style="104" customWidth="1"/>
    <col min="12811" max="12812" width="12.28515625" style="104" customWidth="1"/>
    <col min="12813" max="13061" width="9.140625" style="104"/>
    <col min="13062" max="13062" width="17.42578125" style="104" customWidth="1"/>
    <col min="13063" max="13066" width="25.140625" style="104" customWidth="1"/>
    <col min="13067" max="13068" width="12.28515625" style="104" customWidth="1"/>
    <col min="13069" max="13317" width="9.140625" style="104"/>
    <col min="13318" max="13318" width="17.42578125" style="104" customWidth="1"/>
    <col min="13319" max="13322" width="25.140625" style="104" customWidth="1"/>
    <col min="13323" max="13324" width="12.28515625" style="104" customWidth="1"/>
    <col min="13325" max="13573" width="9.140625" style="104"/>
    <col min="13574" max="13574" width="17.42578125" style="104" customWidth="1"/>
    <col min="13575" max="13578" width="25.140625" style="104" customWidth="1"/>
    <col min="13579" max="13580" width="12.28515625" style="104" customWidth="1"/>
    <col min="13581" max="13829" width="9.140625" style="104"/>
    <col min="13830" max="13830" width="17.42578125" style="104" customWidth="1"/>
    <col min="13831" max="13834" width="25.140625" style="104" customWidth="1"/>
    <col min="13835" max="13836" width="12.28515625" style="104" customWidth="1"/>
    <col min="13837" max="14085" width="9.140625" style="104"/>
    <col min="14086" max="14086" width="17.42578125" style="104" customWidth="1"/>
    <col min="14087" max="14090" width="25.140625" style="104" customWidth="1"/>
    <col min="14091" max="14092" width="12.28515625" style="104" customWidth="1"/>
    <col min="14093" max="14341" width="9.140625" style="104"/>
    <col min="14342" max="14342" width="17.42578125" style="104" customWidth="1"/>
    <col min="14343" max="14346" width="25.140625" style="104" customWidth="1"/>
    <col min="14347" max="14348" width="12.28515625" style="104" customWidth="1"/>
    <col min="14349" max="14597" width="9.140625" style="104"/>
    <col min="14598" max="14598" width="17.42578125" style="104" customWidth="1"/>
    <col min="14599" max="14602" width="25.140625" style="104" customWidth="1"/>
    <col min="14603" max="14604" width="12.28515625" style="104" customWidth="1"/>
    <col min="14605" max="14853" width="9.140625" style="104"/>
    <col min="14854" max="14854" width="17.42578125" style="104" customWidth="1"/>
    <col min="14855" max="14858" width="25.140625" style="104" customWidth="1"/>
    <col min="14859" max="14860" width="12.28515625" style="104" customWidth="1"/>
    <col min="14861" max="15109" width="9.140625" style="104"/>
    <col min="15110" max="15110" width="17.42578125" style="104" customWidth="1"/>
    <col min="15111" max="15114" width="25.140625" style="104" customWidth="1"/>
    <col min="15115" max="15116" width="12.28515625" style="104" customWidth="1"/>
    <col min="15117" max="15365" width="9.140625" style="104"/>
    <col min="15366" max="15366" width="17.42578125" style="104" customWidth="1"/>
    <col min="15367" max="15370" width="25.140625" style="104" customWidth="1"/>
    <col min="15371" max="15372" width="12.28515625" style="104" customWidth="1"/>
    <col min="15373" max="15621" width="9.140625" style="104"/>
    <col min="15622" max="15622" width="17.42578125" style="104" customWidth="1"/>
    <col min="15623" max="15626" width="25.140625" style="104" customWidth="1"/>
    <col min="15627" max="15628" width="12.28515625" style="104" customWidth="1"/>
    <col min="15629" max="15877" width="9.140625" style="104"/>
    <col min="15878" max="15878" width="17.42578125" style="104" customWidth="1"/>
    <col min="15879" max="15882" width="25.140625" style="104" customWidth="1"/>
    <col min="15883" max="15884" width="12.28515625" style="104" customWidth="1"/>
    <col min="15885" max="16133" width="9.140625" style="104"/>
    <col min="16134" max="16134" width="17.42578125" style="104" customWidth="1"/>
    <col min="16135" max="16138" width="25.140625" style="104" customWidth="1"/>
    <col min="16139" max="16140" width="12.28515625" style="104" customWidth="1"/>
    <col min="16141" max="16384" width="9.140625" style="104"/>
  </cols>
  <sheetData>
    <row r="2" spans="1:12" ht="12.75">
      <c r="A2" s="134" t="s">
        <v>178</v>
      </c>
      <c r="B2" s="134"/>
      <c r="C2" s="134"/>
      <c r="D2" s="133"/>
      <c r="E2" s="133"/>
      <c r="F2" s="133"/>
    </row>
    <row r="3" spans="1:12" ht="12.75">
      <c r="A3" s="134" t="s">
        <v>179</v>
      </c>
      <c r="B3" s="134"/>
      <c r="C3" s="134"/>
      <c r="D3" s="133"/>
      <c r="E3" s="133"/>
      <c r="F3" s="133"/>
    </row>
    <row r="4" spans="1:12" ht="12.75">
      <c r="A4" s="134"/>
      <c r="B4" s="134"/>
      <c r="C4" s="134"/>
      <c r="D4" s="133"/>
      <c r="E4" s="133"/>
      <c r="F4" s="133"/>
    </row>
    <row r="5" spans="1:12" ht="12.75">
      <c r="A5" s="134" t="s">
        <v>180</v>
      </c>
      <c r="B5" s="134"/>
      <c r="C5" s="134"/>
      <c r="D5" s="133"/>
      <c r="E5" s="133"/>
      <c r="F5" s="133"/>
    </row>
    <row r="6" spans="1:12" ht="12.75">
      <c r="A6" s="134" t="s">
        <v>181</v>
      </c>
      <c r="B6" s="134"/>
      <c r="C6" s="134"/>
      <c r="D6" s="133"/>
      <c r="E6" s="133"/>
      <c r="F6" s="133"/>
    </row>
    <row r="7" spans="1:12" ht="12.75">
      <c r="A7" s="134" t="s">
        <v>182</v>
      </c>
      <c r="B7" s="134"/>
      <c r="C7" s="134"/>
      <c r="D7" s="133"/>
      <c r="E7" s="133"/>
      <c r="F7" s="133"/>
    </row>
    <row r="8" spans="1:12" ht="12.75">
      <c r="A8" s="135"/>
      <c r="B8" s="135"/>
      <c r="C8" s="135"/>
    </row>
    <row r="10" spans="1:12" ht="15.75">
      <c r="B10" s="166" t="s">
        <v>168</v>
      </c>
      <c r="C10" s="166"/>
      <c r="D10" s="166"/>
      <c r="E10" s="166"/>
      <c r="F10" s="166"/>
      <c r="G10" s="166"/>
      <c r="H10" s="166"/>
      <c r="I10" s="166"/>
      <c r="J10" s="166"/>
      <c r="K10" s="166"/>
      <c r="L10" s="166"/>
    </row>
    <row r="11" spans="1:12" ht="18">
      <c r="B11" s="44"/>
      <c r="C11" s="44"/>
      <c r="D11" s="44"/>
      <c r="E11" s="44"/>
      <c r="F11" s="44"/>
      <c r="G11" s="45"/>
      <c r="H11" s="46"/>
      <c r="I11" s="46"/>
      <c r="J11" s="45"/>
      <c r="K11" s="45"/>
      <c r="L11" s="45"/>
    </row>
    <row r="12" spans="1:12" ht="15.75">
      <c r="B12" s="166" t="s">
        <v>10</v>
      </c>
      <c r="C12" s="166"/>
      <c r="D12" s="166"/>
      <c r="E12" s="166"/>
      <c r="F12" s="166"/>
      <c r="G12" s="166"/>
      <c r="H12" s="166"/>
      <c r="I12" s="166"/>
      <c r="J12" s="166"/>
      <c r="K12" s="166"/>
      <c r="L12" s="166"/>
    </row>
    <row r="13" spans="1:12" ht="18">
      <c r="B13" s="44"/>
      <c r="C13" s="44"/>
      <c r="D13" s="44"/>
      <c r="E13" s="44"/>
      <c r="F13" s="44"/>
      <c r="G13" s="45"/>
      <c r="H13" s="46"/>
      <c r="I13" s="46"/>
      <c r="J13" s="45"/>
      <c r="K13" s="45"/>
      <c r="L13" s="45"/>
    </row>
    <row r="14" spans="1:12" ht="15.75">
      <c r="B14" s="166" t="s">
        <v>41</v>
      </c>
      <c r="C14" s="166"/>
      <c r="D14" s="166"/>
      <c r="E14" s="166"/>
      <c r="F14" s="166"/>
      <c r="G14" s="166"/>
      <c r="H14" s="166"/>
      <c r="I14" s="166"/>
      <c r="J14" s="166"/>
      <c r="K14" s="166"/>
      <c r="L14" s="166"/>
    </row>
    <row r="15" spans="1:12" ht="15.75">
      <c r="B15" s="43"/>
      <c r="C15" s="43"/>
      <c r="D15" s="43"/>
      <c r="E15" s="43"/>
      <c r="F15" s="43"/>
      <c r="G15" s="47"/>
      <c r="H15" s="48"/>
      <c r="I15" s="48"/>
      <c r="J15" s="47"/>
      <c r="K15" s="47"/>
      <c r="L15" s="47"/>
    </row>
    <row r="16" spans="1:12" ht="18">
      <c r="B16" s="159" t="s">
        <v>48</v>
      </c>
      <c r="C16" s="159"/>
      <c r="D16" s="159"/>
      <c r="E16" s="159"/>
      <c r="F16" s="159"/>
      <c r="G16" s="105"/>
      <c r="H16" s="106"/>
      <c r="I16" s="106"/>
      <c r="J16" s="49"/>
      <c r="K16" s="107"/>
      <c r="L16" s="107"/>
    </row>
    <row r="17" spans="2:12" ht="54" customHeight="1">
      <c r="B17" s="160" t="s">
        <v>8</v>
      </c>
      <c r="C17" s="160"/>
      <c r="D17" s="160"/>
      <c r="E17" s="160"/>
      <c r="F17" s="160"/>
      <c r="G17" s="50" t="str">
        <f>UPPER([1]FP0002PRR!C1)</f>
        <v xml:space="preserve">
OSTVARENJE/IZVRŠENJE 
01.2024. - 12.2024.</v>
      </c>
      <c r="H17" s="50" t="str">
        <f>UPPER([1]FP0002PRR!D1)</f>
        <v xml:space="preserve">
IZVORNI PLAN ILI REBALANS 
2025.</v>
      </c>
      <c r="I17" s="50" t="str">
        <f>UPPER([1]FP0002PRR!E1)</f>
        <v xml:space="preserve">
TEKUĆI PLAN 
2025.</v>
      </c>
      <c r="J17" s="50" t="str">
        <f>UPPER([1]FP0002PRR!F1)</f>
        <v xml:space="preserve">
OSTVARENJE/IZVRŠENJE 
01.2025. - 12.2025.</v>
      </c>
      <c r="K17" s="50" t="str">
        <f>UPPER([1]FP0002PRR!G1)</f>
        <v xml:space="preserve">
INDEKS
(5)/(2)</v>
      </c>
      <c r="L17" s="50" t="str">
        <f>UPPER([1]FP0002PRR!H1)</f>
        <v xml:space="preserve">
INDEKS
(5)/(4)</v>
      </c>
    </row>
    <row r="18" spans="2:12">
      <c r="B18" s="164">
        <v>1</v>
      </c>
      <c r="C18" s="164"/>
      <c r="D18" s="164"/>
      <c r="E18" s="164"/>
      <c r="F18" s="165"/>
      <c r="G18" s="108">
        <v>2</v>
      </c>
      <c r="H18" s="108">
        <v>3</v>
      </c>
      <c r="I18" s="108">
        <v>4</v>
      </c>
      <c r="J18" s="108">
        <v>5</v>
      </c>
      <c r="K18" s="109" t="s">
        <v>30</v>
      </c>
      <c r="L18" s="109" t="s">
        <v>31</v>
      </c>
    </row>
    <row r="19" spans="2:12" ht="30" customHeight="1">
      <c r="B19" s="145" t="s">
        <v>20</v>
      </c>
      <c r="C19" s="151"/>
      <c r="D19" s="151"/>
      <c r="E19" s="151"/>
      <c r="F19" s="152"/>
      <c r="G19" s="51">
        <v>1287048.5900000001</v>
      </c>
      <c r="H19" s="52">
        <v>1685504</v>
      </c>
      <c r="I19" s="52">
        <v>1685504</v>
      </c>
      <c r="J19" s="51">
        <v>1635909.91</v>
      </c>
      <c r="K19" s="53">
        <f>IFERROR(J19/G19*100,"")</f>
        <v>127.1055283157569</v>
      </c>
      <c r="L19" s="53">
        <f>IFERROR(J19/I19*100,"")</f>
        <v>97.057610661262146</v>
      </c>
    </row>
    <row r="20" spans="2:12" ht="30" customHeight="1">
      <c r="B20" s="153" t="s">
        <v>19</v>
      </c>
      <c r="C20" s="152"/>
      <c r="D20" s="152"/>
      <c r="E20" s="152"/>
      <c r="F20" s="152"/>
      <c r="G20" s="51">
        <f>IFERROR(VLOOKUP("7",[1]FP0002PRPV2!$B$5:$I$6,3,FALSE),0)</f>
        <v>0</v>
      </c>
      <c r="H20" s="52">
        <f>IFERROR(VLOOKUP("7",[1]FP0002PRPV2!$B$5:$I$6,4,FALSE),0)</f>
        <v>0</v>
      </c>
      <c r="I20" s="52">
        <f>IFERROR(VLOOKUP("7",[1]FP0002PRPV2!$B$5:$I$6,5,FALSE),0)</f>
        <v>0</v>
      </c>
      <c r="J20" s="51">
        <f>IFERROR(VLOOKUP("7",[1]FP0002PRPV2!$B$5:$I$6,6,FALSE),0)</f>
        <v>0</v>
      </c>
      <c r="K20" s="53" t="str">
        <f t="shared" ref="K20:K25" si="0">IFERROR(J20/G20*100,"")</f>
        <v/>
      </c>
      <c r="L20" s="53" t="str">
        <f t="shared" ref="L20:L25" si="1">IFERROR(J20/I20*100,"")</f>
        <v/>
      </c>
    </row>
    <row r="21" spans="2:12" ht="12.75">
      <c r="B21" s="154" t="s">
        <v>0</v>
      </c>
      <c r="C21" s="155"/>
      <c r="D21" s="155"/>
      <c r="E21" s="155"/>
      <c r="F21" s="156"/>
      <c r="G21" s="111">
        <f>G19+G20</f>
        <v>1287048.5900000001</v>
      </c>
      <c r="H21" s="112">
        <f>H19+H20</f>
        <v>1685504</v>
      </c>
      <c r="I21" s="112">
        <f>I19+I20</f>
        <v>1685504</v>
      </c>
      <c r="J21" s="111">
        <f>J19+J20</f>
        <v>1635909.91</v>
      </c>
      <c r="K21" s="113">
        <f t="shared" si="0"/>
        <v>127.1055283157569</v>
      </c>
      <c r="L21" s="113">
        <f t="shared" si="1"/>
        <v>97.057610661262146</v>
      </c>
    </row>
    <row r="22" spans="2:12" ht="30" customHeight="1">
      <c r="B22" s="157" t="s">
        <v>21</v>
      </c>
      <c r="C22" s="151"/>
      <c r="D22" s="151"/>
      <c r="E22" s="151"/>
      <c r="F22" s="151"/>
      <c r="G22" s="51">
        <f>IFERROR(VLOOKUP("3",[1]FP0002PRR!$A$3:$F$7,3,FALSE),0)</f>
        <v>965226.79</v>
      </c>
      <c r="H22" s="52">
        <f>IFERROR(VLOOKUP("3",[1]FP0002PRR!$A$3:$F$7,4,FALSE),0)</f>
        <v>1489454</v>
      </c>
      <c r="I22" s="52">
        <f>IFERROR(VLOOKUP("3",[1]FP0002PRR!$A$3:$F$7,5,FALSE),0)</f>
        <v>1489454</v>
      </c>
      <c r="J22" s="51">
        <f>IFERROR(VLOOKUP("3",[1]FP0002PRR!$A$3:$F$7,6,FALSE),0)</f>
        <v>1305225.3500000001</v>
      </c>
      <c r="K22" s="54">
        <f t="shared" si="0"/>
        <v>135.22473303916482</v>
      </c>
      <c r="L22" s="54">
        <f t="shared" si="1"/>
        <v>87.631128588059795</v>
      </c>
    </row>
    <row r="23" spans="2:12" ht="30" customHeight="1">
      <c r="B23" s="153" t="s">
        <v>22</v>
      </c>
      <c r="C23" s="152"/>
      <c r="D23" s="152"/>
      <c r="E23" s="152"/>
      <c r="F23" s="152"/>
      <c r="G23" s="51">
        <f>IFERROR(VLOOKUP("4",[1]FP0002PRR!$A$3:$F$7,3,FALSE),0)</f>
        <v>157909.67000000001</v>
      </c>
      <c r="H23" s="52">
        <f>IFERROR(VLOOKUP("4",[1]FP0002PRR!$A$3:$F$7,4,FALSE),0)</f>
        <v>216600</v>
      </c>
      <c r="I23" s="52">
        <f>IFERROR(VLOOKUP("4",[1]FP0002PRR!$A$3:$F$7,5,FALSE),0)</f>
        <v>216600</v>
      </c>
      <c r="J23" s="51">
        <f>IFERROR(VLOOKUP("4",[1]FP0002PRR!$A$3:$F$7,6,FALSE),0)</f>
        <v>70653.39</v>
      </c>
      <c r="K23" s="54">
        <f t="shared" si="0"/>
        <v>44.742915364207903</v>
      </c>
      <c r="L23" s="54">
        <f t="shared" si="1"/>
        <v>32.619293628808862</v>
      </c>
    </row>
    <row r="24" spans="2:12" ht="12.75">
      <c r="B24" s="114" t="s">
        <v>1</v>
      </c>
      <c r="C24" s="110"/>
      <c r="D24" s="110"/>
      <c r="E24" s="110"/>
      <c r="F24" s="110"/>
      <c r="G24" s="111">
        <f>G22+G23</f>
        <v>1123136.46</v>
      </c>
      <c r="H24" s="112">
        <f>H22+H23</f>
        <v>1706054</v>
      </c>
      <c r="I24" s="112">
        <f>I22+I23</f>
        <v>1706054</v>
      </c>
      <c r="J24" s="111">
        <f>J22+J23</f>
        <v>1375878.74</v>
      </c>
      <c r="K24" s="113">
        <f t="shared" si="0"/>
        <v>122.50325663900182</v>
      </c>
      <c r="L24" s="113">
        <f t="shared" si="1"/>
        <v>80.646845879438757</v>
      </c>
    </row>
    <row r="25" spans="2:12" ht="12.75">
      <c r="B25" s="158" t="s">
        <v>2</v>
      </c>
      <c r="C25" s="155"/>
      <c r="D25" s="155"/>
      <c r="E25" s="155"/>
      <c r="F25" s="155"/>
      <c r="G25" s="115">
        <f>G21-G24</f>
        <v>163912.13000000012</v>
      </c>
      <c r="H25" s="116">
        <f>H21-H24</f>
        <v>-20550</v>
      </c>
      <c r="I25" s="116">
        <f>I21-I24</f>
        <v>-20550</v>
      </c>
      <c r="J25" s="115">
        <f>J21-J24</f>
        <v>260031.16999999993</v>
      </c>
      <c r="K25" s="113">
        <f t="shared" si="0"/>
        <v>158.64058993071455</v>
      </c>
      <c r="L25" s="113">
        <f t="shared" si="1"/>
        <v>-1265.3584914841845</v>
      </c>
    </row>
    <row r="26" spans="2:12" ht="8.25" customHeight="1">
      <c r="B26" s="44"/>
      <c r="C26" s="90"/>
      <c r="D26" s="90"/>
      <c r="E26" s="90"/>
      <c r="F26" s="90"/>
      <c r="G26" s="87"/>
      <c r="H26" s="88"/>
      <c r="I26" s="88"/>
      <c r="J26" s="87"/>
      <c r="K26" s="89"/>
      <c r="L26" s="89"/>
    </row>
    <row r="27" spans="2:12" ht="13.5" customHeight="1">
      <c r="B27" s="159" t="s">
        <v>45</v>
      </c>
      <c r="C27" s="159"/>
      <c r="D27" s="159"/>
      <c r="E27" s="159"/>
      <c r="F27" s="159"/>
      <c r="G27" s="87"/>
      <c r="H27" s="88"/>
      <c r="I27" s="88"/>
      <c r="J27" s="87"/>
      <c r="K27" s="89"/>
      <c r="L27" s="89"/>
    </row>
    <row r="28" spans="2:12" ht="48.75" customHeight="1">
      <c r="B28" s="160" t="s">
        <v>8</v>
      </c>
      <c r="C28" s="160"/>
      <c r="D28" s="160"/>
      <c r="E28" s="160"/>
      <c r="F28" s="160"/>
      <c r="G28" s="50" t="str">
        <f t="shared" ref="G28:L28" si="2">G17</f>
        <v xml:space="preserve">
OSTVARENJE/IZVRŠENJE 
01.2024. - 12.2024.</v>
      </c>
      <c r="H28" s="50" t="str">
        <f t="shared" si="2"/>
        <v xml:space="preserve">
IZVORNI PLAN ILI REBALANS 
2025.</v>
      </c>
      <c r="I28" s="50" t="str">
        <f t="shared" si="2"/>
        <v xml:space="preserve">
TEKUĆI PLAN 
2025.</v>
      </c>
      <c r="J28" s="50" t="str">
        <f t="shared" si="2"/>
        <v xml:space="preserve">
OSTVARENJE/IZVRŠENJE 
01.2025. - 12.2025.</v>
      </c>
      <c r="K28" s="50" t="str">
        <f t="shared" si="2"/>
        <v xml:space="preserve">
INDEKS
(5)/(2)</v>
      </c>
      <c r="L28" s="50" t="str">
        <f t="shared" si="2"/>
        <v xml:space="preserve">
INDEKS
(5)/(4)</v>
      </c>
    </row>
    <row r="29" spans="2:12">
      <c r="B29" s="161">
        <v>1</v>
      </c>
      <c r="C29" s="162"/>
      <c r="D29" s="162"/>
      <c r="E29" s="162"/>
      <c r="F29" s="162"/>
      <c r="G29" s="108">
        <v>2</v>
      </c>
      <c r="H29" s="108">
        <v>3</v>
      </c>
      <c r="I29" s="108">
        <v>4</v>
      </c>
      <c r="J29" s="108">
        <v>5</v>
      </c>
      <c r="K29" s="109" t="s">
        <v>30</v>
      </c>
      <c r="L29" s="109" t="s">
        <v>31</v>
      </c>
    </row>
    <row r="30" spans="2:12" ht="30" customHeight="1">
      <c r="B30" s="145" t="s">
        <v>23</v>
      </c>
      <c r="C30" s="163"/>
      <c r="D30" s="163"/>
      <c r="E30" s="163"/>
      <c r="F30" s="163"/>
      <c r="G30" s="51">
        <f>IFERROR(VLOOKUP("8",[1]FP0005PRV2!$A$3:$F$8,3,FALSE),0)</f>
        <v>0</v>
      </c>
      <c r="H30" s="52">
        <f>IFERROR(VLOOKUP("8",[1]FP0005PRV2!$A$3:$F$8,4,FALSE),0)</f>
        <v>0</v>
      </c>
      <c r="I30" s="52">
        <f>IFERROR(VLOOKUP("8",[1]FP0005PRV2!$A$3:$F$8,5,FALSE),0)</f>
        <v>0</v>
      </c>
      <c r="J30" s="51">
        <f>IFERROR(VLOOKUP("8",[1]FP0005PRV2!$A$3:$F$8,6,FALSE),0)</f>
        <v>0</v>
      </c>
      <c r="K30" s="55" t="str">
        <f t="shared" ref="K30:K35" si="3">IFERROR(J30/G30*100,"")</f>
        <v/>
      </c>
      <c r="L30" s="55" t="str">
        <f t="shared" ref="L30:L35" si="4">IFERROR(J30/I30*100,"")</f>
        <v/>
      </c>
    </row>
    <row r="31" spans="2:12" ht="30" customHeight="1">
      <c r="B31" s="145" t="s">
        <v>24</v>
      </c>
      <c r="C31" s="146"/>
      <c r="D31" s="146"/>
      <c r="E31" s="146"/>
      <c r="F31" s="146"/>
      <c r="G31" s="51">
        <f>IFERROR(VLOOKUP("5",[1]FP0005PRV2!$A$3:$F$8,3,FALSE),0)</f>
        <v>0</v>
      </c>
      <c r="H31" s="52">
        <f>IFERROR(VLOOKUP("5",[1]FP0005PRV2!$A$3:$F$8,4,FALSE),0)</f>
        <v>0</v>
      </c>
      <c r="I31" s="52">
        <f>IFERROR(VLOOKUP("5",[1]FP0005PRV2!$A$3:$F$8,5,FALSE),0)</f>
        <v>0</v>
      </c>
      <c r="J31" s="51">
        <f>IFERROR(VLOOKUP("5",[1]FP0005PRV2!$A$3:$F$8,6,FALSE),0)</f>
        <v>0</v>
      </c>
      <c r="K31" s="55" t="str">
        <f t="shared" si="3"/>
        <v/>
      </c>
      <c r="L31" s="55" t="str">
        <f t="shared" si="4"/>
        <v/>
      </c>
    </row>
    <row r="32" spans="2:12" ht="12.75">
      <c r="B32" s="147" t="s">
        <v>40</v>
      </c>
      <c r="C32" s="148"/>
      <c r="D32" s="148"/>
      <c r="E32" s="148"/>
      <c r="F32" s="149"/>
      <c r="G32" s="111">
        <f>G30-G31</f>
        <v>0</v>
      </c>
      <c r="H32" s="112">
        <f>H30-H31</f>
        <v>0</v>
      </c>
      <c r="I32" s="112">
        <f>I30-I31</f>
        <v>0</v>
      </c>
      <c r="J32" s="111">
        <f>J30-J31</f>
        <v>0</v>
      </c>
      <c r="K32" s="117" t="str">
        <f t="shared" si="3"/>
        <v/>
      </c>
      <c r="L32" s="117" t="str">
        <f t="shared" si="4"/>
        <v/>
      </c>
    </row>
    <row r="33" spans="2:12" ht="12.75">
      <c r="B33" s="145" t="s">
        <v>12</v>
      </c>
      <c r="C33" s="146"/>
      <c r="D33" s="146"/>
      <c r="E33" s="146"/>
      <c r="F33" s="146"/>
      <c r="G33" s="51">
        <v>372006.57</v>
      </c>
      <c r="H33" s="52">
        <v>289308</v>
      </c>
      <c r="I33" s="52">
        <v>289308</v>
      </c>
      <c r="J33" s="51">
        <v>564672.81000000006</v>
      </c>
      <c r="K33" s="55">
        <f t="shared" si="3"/>
        <v>151.79108530260638</v>
      </c>
      <c r="L33" s="55">
        <f t="shared" si="4"/>
        <v>195.18050313161061</v>
      </c>
    </row>
    <row r="34" spans="2:12" ht="12.75">
      <c r="B34" s="145" t="s">
        <v>44</v>
      </c>
      <c r="C34" s="146"/>
      <c r="D34" s="146"/>
      <c r="E34" s="146"/>
      <c r="F34" s="146"/>
      <c r="G34" s="51">
        <v>-535918.69999999995</v>
      </c>
      <c r="H34" s="52">
        <v>-268758</v>
      </c>
      <c r="I34" s="52">
        <v>-268758</v>
      </c>
      <c r="J34" s="51">
        <v>-824703.98</v>
      </c>
      <c r="K34" s="55">
        <f t="shared" si="3"/>
        <v>153.88602413015258</v>
      </c>
      <c r="L34" s="55">
        <f t="shared" si="4"/>
        <v>306.85746284761757</v>
      </c>
    </row>
    <row r="35" spans="2:12" ht="12.75">
      <c r="B35" s="147" t="s">
        <v>46</v>
      </c>
      <c r="C35" s="148"/>
      <c r="D35" s="148"/>
      <c r="E35" s="148"/>
      <c r="F35" s="149"/>
      <c r="G35" s="111">
        <f>+G32+G33+G34</f>
        <v>-163912.12999999995</v>
      </c>
      <c r="H35" s="111">
        <f>+H32+H33+H34</f>
        <v>20550</v>
      </c>
      <c r="I35" s="111">
        <f>+I32+I33+I34</f>
        <v>20550</v>
      </c>
      <c r="J35" s="111">
        <f>+J32+J33+J34</f>
        <v>-260031.16999999993</v>
      </c>
      <c r="K35" s="117">
        <f t="shared" si="3"/>
        <v>158.6405899307147</v>
      </c>
      <c r="L35" s="117">
        <f t="shared" si="4"/>
        <v>-1265.3584914841845</v>
      </c>
    </row>
    <row r="36" spans="2:12" ht="12.75">
      <c r="B36" s="150" t="s">
        <v>47</v>
      </c>
      <c r="C36" s="150"/>
      <c r="D36" s="150"/>
      <c r="E36" s="150"/>
      <c r="F36" s="150"/>
      <c r="G36" s="115">
        <f>+G25+G35</f>
        <v>0</v>
      </c>
      <c r="H36" s="115">
        <f>+H25+H35</f>
        <v>0</v>
      </c>
      <c r="I36" s="115">
        <f>+I25+I35</f>
        <v>0</v>
      </c>
      <c r="J36" s="115">
        <f>+J25+J35</f>
        <v>0</v>
      </c>
      <c r="K36" s="113"/>
      <c r="L36" s="113"/>
    </row>
    <row r="38" spans="2:12" ht="15">
      <c r="B38" s="118"/>
      <c r="C38" s="118"/>
      <c r="D38" s="118"/>
      <c r="E38" s="118"/>
      <c r="F38" s="118"/>
      <c r="G38" s="119"/>
      <c r="H38" s="120"/>
      <c r="I38" s="120"/>
      <c r="J38" s="119"/>
      <c r="K38" s="119"/>
      <c r="L38" s="119"/>
    </row>
    <row r="39" spans="2:12" ht="12.75"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</row>
    <row r="40" spans="2:12" ht="12.75"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</row>
    <row r="41" spans="2:12"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</row>
    <row r="42" spans="2:12" ht="44.25" customHeight="1"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</row>
    <row r="43" spans="2:12"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</row>
    <row r="44" spans="2:12" ht="20.25" customHeight="1"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</row>
  </sheetData>
  <mergeCells count="26">
    <mergeCell ref="B18:F18"/>
    <mergeCell ref="B10:L10"/>
    <mergeCell ref="B12:L12"/>
    <mergeCell ref="B14:L14"/>
    <mergeCell ref="B16:F16"/>
    <mergeCell ref="B17:F17"/>
    <mergeCell ref="B32:F32"/>
    <mergeCell ref="B19:F19"/>
    <mergeCell ref="B20:F20"/>
    <mergeCell ref="B21:F21"/>
    <mergeCell ref="B22:F22"/>
    <mergeCell ref="B23:F23"/>
    <mergeCell ref="B25:F25"/>
    <mergeCell ref="B27:F27"/>
    <mergeCell ref="B28:F28"/>
    <mergeCell ref="B29:F29"/>
    <mergeCell ref="B30:F30"/>
    <mergeCell ref="B31:F31"/>
    <mergeCell ref="B41:L42"/>
    <mergeCell ref="B43:L44"/>
    <mergeCell ref="B33:F33"/>
    <mergeCell ref="B34:F34"/>
    <mergeCell ref="B35:F35"/>
    <mergeCell ref="B36:F36"/>
    <mergeCell ref="B39:L39"/>
    <mergeCell ref="B40:L40"/>
  </mergeCells>
  <pageMargins left="0.7" right="0.7" top="0.75" bottom="0.75" header="0.3" footer="0.3"/>
  <pageSetup paperSize="9" scale="6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90"/>
  <sheetViews>
    <sheetView topLeftCell="B28" zoomScale="90" zoomScaleNormal="90" workbookViewId="0">
      <selection activeCell="R14" sqref="R14"/>
    </sheetView>
  </sheetViews>
  <sheetFormatPr defaultRowHeight="15"/>
  <cols>
    <col min="2" max="3" width="5.5703125" customWidth="1"/>
    <col min="4" max="4" width="7.140625" customWidth="1"/>
    <col min="5" max="5" width="7.28515625" customWidth="1"/>
    <col min="6" max="6" width="44.7109375" customWidth="1"/>
    <col min="7" max="7" width="20.7109375" customWidth="1"/>
    <col min="8" max="8" width="17.85546875" style="102" customWidth="1"/>
    <col min="9" max="9" width="19.85546875" style="102" customWidth="1"/>
    <col min="10" max="10" width="18.140625" customWidth="1"/>
    <col min="11" max="11" width="14.42578125" customWidth="1"/>
    <col min="12" max="12" width="12.7109375" customWidth="1"/>
    <col min="14" max="14" width="12" bestFit="1" customWidth="1"/>
  </cols>
  <sheetData>
    <row r="1" spans="2:12" ht="18">
      <c r="B1" s="1"/>
      <c r="C1" s="1"/>
      <c r="D1" s="1"/>
      <c r="E1" s="1"/>
      <c r="F1" s="1"/>
      <c r="G1" s="1"/>
      <c r="H1" s="96"/>
      <c r="I1" s="96"/>
      <c r="J1" s="1"/>
      <c r="K1" s="1"/>
      <c r="L1" s="1"/>
    </row>
    <row r="2" spans="2:12" ht="15.75" customHeight="1">
      <c r="B2" s="136" t="s">
        <v>10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3" spans="2:12" ht="18">
      <c r="B3" s="1"/>
      <c r="C3" s="1"/>
      <c r="D3" s="1"/>
      <c r="E3" s="1"/>
      <c r="F3" s="1"/>
      <c r="G3" s="1"/>
      <c r="H3" s="96"/>
      <c r="I3" s="96"/>
      <c r="J3" s="2"/>
      <c r="K3" s="2"/>
      <c r="L3" s="2"/>
    </row>
    <row r="4" spans="2:12" ht="15.75" customHeight="1">
      <c r="B4" s="136" t="s">
        <v>42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5" spans="2:12" ht="18">
      <c r="B5" s="1"/>
      <c r="C5" s="1"/>
      <c r="D5" s="1"/>
      <c r="E5" s="1"/>
      <c r="F5" s="1"/>
      <c r="G5" s="1"/>
      <c r="H5" s="96"/>
      <c r="I5" s="96"/>
      <c r="J5" s="2"/>
      <c r="K5" s="2"/>
      <c r="L5" s="2"/>
    </row>
    <row r="6" spans="2:12" ht="15.75" customHeight="1">
      <c r="B6" s="136" t="s">
        <v>32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</row>
    <row r="7" spans="2:12" ht="18">
      <c r="B7" s="1"/>
      <c r="C7" s="1"/>
      <c r="D7" s="1"/>
      <c r="E7" s="1"/>
      <c r="F7" s="1"/>
      <c r="G7" s="1"/>
      <c r="H7" s="96"/>
      <c r="I7" s="96"/>
      <c r="J7" s="2"/>
      <c r="K7" s="2"/>
      <c r="L7" s="2"/>
    </row>
    <row r="8" spans="2:12" ht="45" customHeight="1">
      <c r="B8" s="140" t="s">
        <v>8</v>
      </c>
      <c r="C8" s="141"/>
      <c r="D8" s="141"/>
      <c r="E8" s="141"/>
      <c r="F8" s="142"/>
      <c r="G8" s="16" t="s">
        <v>162</v>
      </c>
      <c r="H8" s="97" t="s">
        <v>169</v>
      </c>
      <c r="I8" s="97" t="s">
        <v>170</v>
      </c>
      <c r="J8" s="103" t="s">
        <v>171</v>
      </c>
      <c r="K8" s="16" t="s">
        <v>18</v>
      </c>
      <c r="L8" s="16" t="s">
        <v>39</v>
      </c>
    </row>
    <row r="9" spans="2:12">
      <c r="B9" s="137">
        <v>1</v>
      </c>
      <c r="C9" s="138"/>
      <c r="D9" s="138"/>
      <c r="E9" s="138"/>
      <c r="F9" s="139"/>
      <c r="G9" s="17">
        <v>2</v>
      </c>
      <c r="H9" s="98">
        <v>3</v>
      </c>
      <c r="I9" s="98">
        <v>4</v>
      </c>
      <c r="J9" s="17">
        <v>5</v>
      </c>
      <c r="K9" s="17" t="s">
        <v>30</v>
      </c>
      <c r="L9" s="17" t="s">
        <v>31</v>
      </c>
    </row>
    <row r="10" spans="2:12">
      <c r="B10" s="4"/>
      <c r="C10" s="4"/>
      <c r="D10" s="4"/>
      <c r="E10" s="4"/>
      <c r="F10" s="4" t="s">
        <v>38</v>
      </c>
      <c r="G10" s="3"/>
      <c r="H10" s="3"/>
      <c r="I10" s="3"/>
      <c r="J10" s="14"/>
      <c r="K10" s="14"/>
      <c r="L10" s="14"/>
    </row>
    <row r="11" spans="2:12">
      <c r="B11" s="4">
        <v>6</v>
      </c>
      <c r="C11" s="4"/>
      <c r="D11" s="4"/>
      <c r="E11" s="4"/>
      <c r="F11" s="4" t="s">
        <v>3</v>
      </c>
      <c r="G11" s="36">
        <f t="shared" ref="G11" si="0">SUM(G14+G18+G21)</f>
        <v>1287048.5899999999</v>
      </c>
      <c r="H11" s="36">
        <f>SUM(H12+H14+H18+H21)</f>
        <v>1685504</v>
      </c>
      <c r="I11" s="36">
        <f>SUM(I12+I14+I18+I21)</f>
        <v>1685504</v>
      </c>
      <c r="J11" s="36">
        <f>SUM(J14+J18+J21)</f>
        <v>1635909.91</v>
      </c>
      <c r="K11" s="27">
        <f>SUM(J11/G11*100)</f>
        <v>127.10552831575693</v>
      </c>
      <c r="L11" s="40">
        <f>SUM(J11/I11*100)</f>
        <v>97.057610661262146</v>
      </c>
    </row>
    <row r="12" spans="2:12" ht="25.5">
      <c r="B12" s="4"/>
      <c r="C12" s="4">
        <v>63</v>
      </c>
      <c r="D12" s="4"/>
      <c r="E12" s="4"/>
      <c r="F12" s="91" t="s">
        <v>150</v>
      </c>
      <c r="G12" s="36"/>
      <c r="H12" s="132">
        <v>28754</v>
      </c>
      <c r="I12" s="132">
        <v>28754</v>
      </c>
      <c r="J12" s="36"/>
      <c r="K12" s="27"/>
      <c r="L12" s="40"/>
    </row>
    <row r="13" spans="2:12" ht="25.5">
      <c r="B13" s="4"/>
      <c r="C13" s="4"/>
      <c r="D13" s="4"/>
      <c r="E13" s="4"/>
      <c r="F13" s="131" t="s">
        <v>177</v>
      </c>
      <c r="G13" s="36"/>
      <c r="H13" s="99">
        <v>28754</v>
      </c>
      <c r="I13" s="99">
        <v>28754</v>
      </c>
      <c r="J13" s="36"/>
      <c r="K13" s="27"/>
      <c r="L13" s="40"/>
    </row>
    <row r="14" spans="2:12" ht="25.5">
      <c r="B14" s="4"/>
      <c r="C14" s="8">
        <v>65</v>
      </c>
      <c r="D14" s="8"/>
      <c r="E14" s="8"/>
      <c r="F14" s="8" t="s">
        <v>50</v>
      </c>
      <c r="G14" s="27">
        <f t="shared" ref="G14:I14" si="1">SUM(G15)</f>
        <v>366705.41</v>
      </c>
      <c r="H14" s="100">
        <f t="shared" si="1"/>
        <v>541000</v>
      </c>
      <c r="I14" s="100">
        <f t="shared" si="1"/>
        <v>541000</v>
      </c>
      <c r="J14" s="27">
        <f>SUM(J15)</f>
        <v>589693.1</v>
      </c>
      <c r="K14" s="27">
        <f t="shared" ref="K14:K23" si="2">SUM(J14/G14*100)</f>
        <v>160.80839930886214</v>
      </c>
      <c r="L14" s="40">
        <f t="shared" ref="L14:L23" si="3">SUM(J14/I14*100)</f>
        <v>109.000573012939</v>
      </c>
    </row>
    <row r="15" spans="2:12">
      <c r="B15" s="5"/>
      <c r="C15" s="5"/>
      <c r="D15" s="5">
        <v>652</v>
      </c>
      <c r="E15" s="5"/>
      <c r="F15" s="5" t="s">
        <v>51</v>
      </c>
      <c r="G15" s="27">
        <f t="shared" ref="G15:I15" si="4">SUM(G16)</f>
        <v>366705.41</v>
      </c>
      <c r="H15" s="100">
        <f t="shared" si="4"/>
        <v>541000</v>
      </c>
      <c r="I15" s="100">
        <f t="shared" si="4"/>
        <v>541000</v>
      </c>
      <c r="J15" s="27">
        <f>SUM(J16)</f>
        <v>589693.1</v>
      </c>
      <c r="K15" s="27">
        <f t="shared" si="2"/>
        <v>160.80839930886214</v>
      </c>
      <c r="L15" s="40">
        <f t="shared" si="3"/>
        <v>109.000573012939</v>
      </c>
    </row>
    <row r="16" spans="2:12">
      <c r="B16" s="5"/>
      <c r="C16" s="5"/>
      <c r="D16" s="5"/>
      <c r="E16" s="5">
        <v>6526</v>
      </c>
      <c r="F16" s="5" t="s">
        <v>52</v>
      </c>
      <c r="G16" s="28">
        <v>366705.41</v>
      </c>
      <c r="H16" s="28">
        <v>541000</v>
      </c>
      <c r="I16" s="28">
        <v>541000</v>
      </c>
      <c r="J16" s="27">
        <v>589693.1</v>
      </c>
      <c r="K16" s="27">
        <f t="shared" si="2"/>
        <v>160.80839930886214</v>
      </c>
      <c r="L16" s="40">
        <f t="shared" si="3"/>
        <v>109.000573012939</v>
      </c>
    </row>
    <row r="17" spans="2:12">
      <c r="B17" s="5"/>
      <c r="C17" s="5"/>
      <c r="D17" s="6"/>
      <c r="E17" s="6"/>
      <c r="F17" s="6"/>
      <c r="G17" s="28"/>
      <c r="H17" s="28"/>
      <c r="I17" s="28"/>
      <c r="J17" s="27"/>
      <c r="K17" s="27"/>
      <c r="L17" s="40"/>
    </row>
    <row r="18" spans="2:12" ht="25.5">
      <c r="B18" s="5"/>
      <c r="C18" s="5">
        <v>66</v>
      </c>
      <c r="D18" s="6"/>
      <c r="E18" s="6"/>
      <c r="F18" s="8" t="s">
        <v>13</v>
      </c>
      <c r="G18" s="27">
        <f t="shared" ref="G18:I18" si="5">SUM(G19)</f>
        <v>68516.320000000007</v>
      </c>
      <c r="H18" s="100">
        <f t="shared" si="5"/>
        <v>56650</v>
      </c>
      <c r="I18" s="100">
        <f t="shared" si="5"/>
        <v>56650</v>
      </c>
      <c r="J18" s="27">
        <f>SUM(J19)</f>
        <v>65155.58</v>
      </c>
      <c r="K18" s="27">
        <f t="shared" si="2"/>
        <v>95.094978831320759</v>
      </c>
      <c r="L18" s="40">
        <f t="shared" si="3"/>
        <v>115.01426301853486</v>
      </c>
    </row>
    <row r="19" spans="2:12" ht="25.5">
      <c r="B19" s="5"/>
      <c r="C19" s="10"/>
      <c r="D19" s="6">
        <v>661</v>
      </c>
      <c r="E19" s="6"/>
      <c r="F19" s="8" t="s">
        <v>25</v>
      </c>
      <c r="G19" s="27">
        <f t="shared" ref="G19:I19" si="6">SUM(G20)</f>
        <v>68516.320000000007</v>
      </c>
      <c r="H19" s="100">
        <f t="shared" si="6"/>
        <v>56650</v>
      </c>
      <c r="I19" s="100">
        <f t="shared" si="6"/>
        <v>56650</v>
      </c>
      <c r="J19" s="27">
        <f>SUM(J20)</f>
        <v>65155.58</v>
      </c>
      <c r="K19" s="27">
        <f t="shared" si="2"/>
        <v>95.094978831320759</v>
      </c>
      <c r="L19" s="40">
        <f t="shared" si="3"/>
        <v>115.01426301853486</v>
      </c>
    </row>
    <row r="20" spans="2:12">
      <c r="B20" s="5"/>
      <c r="C20" s="10"/>
      <c r="D20" s="6"/>
      <c r="E20" s="6">
        <v>6615</v>
      </c>
      <c r="F20" s="8" t="s">
        <v>49</v>
      </c>
      <c r="G20" s="28">
        <v>68516.320000000007</v>
      </c>
      <c r="H20" s="28">
        <v>56650</v>
      </c>
      <c r="I20" s="28">
        <v>56650</v>
      </c>
      <c r="J20" s="27">
        <v>65155.58</v>
      </c>
      <c r="K20" s="27">
        <f t="shared" si="2"/>
        <v>95.094978831320759</v>
      </c>
      <c r="L20" s="40">
        <f t="shared" si="3"/>
        <v>115.01426301853486</v>
      </c>
    </row>
    <row r="21" spans="2:12">
      <c r="B21" s="5"/>
      <c r="C21" s="5">
        <v>67</v>
      </c>
      <c r="D21" s="6"/>
      <c r="E21" s="6"/>
      <c r="F21" s="8" t="s">
        <v>53</v>
      </c>
      <c r="G21" s="27">
        <f t="shared" ref="G21:I21" si="7">SUM(G22)</f>
        <v>851826.86</v>
      </c>
      <c r="H21" s="100">
        <f t="shared" si="7"/>
        <v>1059100</v>
      </c>
      <c r="I21" s="100">
        <f t="shared" si="7"/>
        <v>1059100</v>
      </c>
      <c r="J21" s="27">
        <f>SUM(J22)</f>
        <v>981061.23</v>
      </c>
      <c r="K21" s="27">
        <f t="shared" si="2"/>
        <v>115.17143636442739</v>
      </c>
      <c r="L21" s="40">
        <f t="shared" si="3"/>
        <v>92.631595694457559</v>
      </c>
    </row>
    <row r="22" spans="2:12" ht="25.5">
      <c r="B22" s="5"/>
      <c r="C22" s="10"/>
      <c r="D22" s="6">
        <v>671</v>
      </c>
      <c r="E22" s="6"/>
      <c r="F22" s="8" t="s">
        <v>54</v>
      </c>
      <c r="G22" s="27">
        <f>SUM(G23:G24)</f>
        <v>851826.86</v>
      </c>
      <c r="H22" s="100">
        <f t="shared" ref="H22:I22" si="8">SUM(H23)</f>
        <v>1059100</v>
      </c>
      <c r="I22" s="100">
        <f t="shared" si="8"/>
        <v>1059100</v>
      </c>
      <c r="J22" s="27">
        <f>SUM(J23:J24)</f>
        <v>981061.23</v>
      </c>
      <c r="K22" s="27">
        <f t="shared" si="2"/>
        <v>115.17143636442739</v>
      </c>
      <c r="L22" s="40">
        <f t="shared" si="3"/>
        <v>92.631595694457559</v>
      </c>
    </row>
    <row r="23" spans="2:12">
      <c r="B23" s="5"/>
      <c r="C23" s="10"/>
      <c r="D23" s="6"/>
      <c r="E23" s="6">
        <v>6711</v>
      </c>
      <c r="F23" s="8" t="s">
        <v>55</v>
      </c>
      <c r="G23" s="28">
        <v>738260.96</v>
      </c>
      <c r="H23" s="28">
        <v>1059100</v>
      </c>
      <c r="I23" s="28">
        <v>1059100</v>
      </c>
      <c r="J23" s="27">
        <v>944537.53</v>
      </c>
      <c r="K23" s="27">
        <f t="shared" si="2"/>
        <v>127.94087472809075</v>
      </c>
      <c r="L23" s="40">
        <f t="shared" si="3"/>
        <v>89.183035596260979</v>
      </c>
    </row>
    <row r="24" spans="2:12">
      <c r="B24" s="5"/>
      <c r="C24" s="5"/>
      <c r="D24" s="6"/>
      <c r="E24" s="6">
        <v>6712</v>
      </c>
      <c r="F24" s="8" t="s">
        <v>55</v>
      </c>
      <c r="G24" s="28">
        <v>113565.9</v>
      </c>
      <c r="H24" s="3"/>
      <c r="I24" s="3"/>
      <c r="J24" s="40">
        <v>36523.699999999997</v>
      </c>
      <c r="K24" s="14"/>
      <c r="L24" s="14"/>
    </row>
    <row r="26" spans="2:12" ht="18">
      <c r="B26" s="1"/>
      <c r="C26" s="1"/>
      <c r="D26" s="1"/>
      <c r="E26" s="1"/>
      <c r="F26" s="1"/>
      <c r="G26" s="1"/>
      <c r="H26" s="96"/>
      <c r="I26" s="96"/>
      <c r="J26" s="2"/>
      <c r="K26" s="2"/>
      <c r="L26" s="2"/>
    </row>
    <row r="27" spans="2:12" ht="36.75" customHeight="1">
      <c r="B27" s="140" t="s">
        <v>8</v>
      </c>
      <c r="C27" s="141"/>
      <c r="D27" s="141"/>
      <c r="E27" s="141"/>
      <c r="F27" s="142"/>
      <c r="G27" s="16" t="s">
        <v>162</v>
      </c>
      <c r="H27" s="97" t="s">
        <v>169</v>
      </c>
      <c r="I27" s="97" t="s">
        <v>170</v>
      </c>
      <c r="J27" s="16" t="s">
        <v>171</v>
      </c>
      <c r="K27" s="16" t="s">
        <v>18</v>
      </c>
      <c r="L27" s="16" t="s">
        <v>39</v>
      </c>
    </row>
    <row r="28" spans="2:12">
      <c r="B28" s="137">
        <v>1</v>
      </c>
      <c r="C28" s="138"/>
      <c r="D28" s="138"/>
      <c r="E28" s="138"/>
      <c r="F28" s="139"/>
      <c r="G28" s="17">
        <v>2</v>
      </c>
      <c r="H28" s="98">
        <v>3</v>
      </c>
      <c r="I28" s="98">
        <v>4</v>
      </c>
      <c r="J28" s="17">
        <v>5</v>
      </c>
      <c r="K28" s="17" t="s">
        <v>30</v>
      </c>
      <c r="L28" s="17" t="s">
        <v>31</v>
      </c>
    </row>
    <row r="29" spans="2:12">
      <c r="B29" s="4"/>
      <c r="C29" s="4"/>
      <c r="D29" s="4"/>
      <c r="E29" s="4"/>
      <c r="F29" s="4" t="s">
        <v>37</v>
      </c>
      <c r="G29" s="26">
        <f t="shared" ref="G29:I29" si="9">SUM(G30+G73)</f>
        <v>1123136.46</v>
      </c>
      <c r="H29" s="101">
        <f t="shared" si="9"/>
        <v>1706054</v>
      </c>
      <c r="I29" s="101">
        <f t="shared" si="9"/>
        <v>1706054</v>
      </c>
      <c r="J29" s="26">
        <f>SUM(J30+J73)</f>
        <v>1375878.7400000002</v>
      </c>
      <c r="K29" s="27">
        <f>SUM(J29/G29*100)</f>
        <v>122.50325663900183</v>
      </c>
      <c r="L29" s="27">
        <f>SUM(J29/I29*100)</f>
        <v>80.646845879438771</v>
      </c>
    </row>
    <row r="30" spans="2:12">
      <c r="B30" s="4">
        <v>3</v>
      </c>
      <c r="C30" s="18"/>
      <c r="D30" s="4"/>
      <c r="E30" s="4"/>
      <c r="F30" s="4" t="s">
        <v>4</v>
      </c>
      <c r="G30" s="26">
        <f t="shared" ref="G30:I30" si="10">SUM(G31+G40+G70)</f>
        <v>965226.78999999992</v>
      </c>
      <c r="H30" s="101">
        <f t="shared" si="10"/>
        <v>1489454</v>
      </c>
      <c r="I30" s="101">
        <f t="shared" si="10"/>
        <v>1489454</v>
      </c>
      <c r="J30" s="26">
        <f>SUM(J31+J40+J70)</f>
        <v>1305225.3500000001</v>
      </c>
      <c r="K30" s="27">
        <f t="shared" ref="K30:K84" si="11">SUM(J30/G30*100)</f>
        <v>135.22473303916485</v>
      </c>
      <c r="L30" s="27">
        <f t="shared" ref="L30:L89" si="12">SUM(J30/I30*100)</f>
        <v>87.631128588059795</v>
      </c>
    </row>
    <row r="31" spans="2:12" s="34" customFormat="1">
      <c r="B31" s="4"/>
      <c r="C31" s="4">
        <v>31</v>
      </c>
      <c r="D31" s="4"/>
      <c r="E31" s="4"/>
      <c r="F31" s="4" t="s">
        <v>5</v>
      </c>
      <c r="G31" s="33">
        <f t="shared" ref="G31:I31" si="13">SUM(G32+G35+G37)</f>
        <v>607155.98</v>
      </c>
      <c r="H31" s="129">
        <f t="shared" si="13"/>
        <v>759110</v>
      </c>
      <c r="I31" s="129">
        <f t="shared" si="13"/>
        <v>759110</v>
      </c>
      <c r="J31" s="26">
        <f>SUM(J32+J35+J37)</f>
        <v>733730.87</v>
      </c>
      <c r="K31" s="27">
        <f t="shared" si="11"/>
        <v>120.84717834781105</v>
      </c>
      <c r="L31" s="27">
        <f t="shared" si="12"/>
        <v>96.656725639235418</v>
      </c>
    </row>
    <row r="32" spans="2:12" s="34" customFormat="1">
      <c r="B32" s="10"/>
      <c r="C32" s="10"/>
      <c r="D32" s="10">
        <v>311</v>
      </c>
      <c r="E32" s="10"/>
      <c r="F32" s="10" t="s">
        <v>26</v>
      </c>
      <c r="G32" s="33">
        <f t="shared" ref="G32:I32" si="14">SUM(G33:G34)</f>
        <v>502278.37</v>
      </c>
      <c r="H32" s="129">
        <f t="shared" si="14"/>
        <v>626760</v>
      </c>
      <c r="I32" s="129">
        <f t="shared" si="14"/>
        <v>626760</v>
      </c>
      <c r="J32" s="26">
        <f>SUM(J33:J34)</f>
        <v>606183.5</v>
      </c>
      <c r="K32" s="27">
        <f t="shared" si="11"/>
        <v>120.68676180501264</v>
      </c>
      <c r="L32" s="27">
        <f t="shared" si="12"/>
        <v>96.71700491416172</v>
      </c>
    </row>
    <row r="33" spans="2:12">
      <c r="B33" s="5"/>
      <c r="C33" s="20"/>
      <c r="D33" s="20"/>
      <c r="E33" s="5">
        <v>3111</v>
      </c>
      <c r="F33" s="5" t="s">
        <v>27</v>
      </c>
      <c r="G33" s="28">
        <v>496873.6</v>
      </c>
      <c r="H33" s="28">
        <v>615000</v>
      </c>
      <c r="I33" s="28">
        <v>615000</v>
      </c>
      <c r="J33" s="30">
        <v>599767.61</v>
      </c>
      <c r="K33" s="27">
        <f t="shared" si="11"/>
        <v>120.70828677555016</v>
      </c>
      <c r="L33" s="27">
        <f t="shared" si="12"/>
        <v>97.523188617886177</v>
      </c>
    </row>
    <row r="34" spans="2:12">
      <c r="B34" s="5"/>
      <c r="C34" s="20"/>
      <c r="D34" s="20"/>
      <c r="E34" s="5">
        <v>3113</v>
      </c>
      <c r="F34" s="5" t="s">
        <v>71</v>
      </c>
      <c r="G34" s="28">
        <v>5404.77</v>
      </c>
      <c r="H34" s="28">
        <v>11760</v>
      </c>
      <c r="I34" s="28">
        <v>11760</v>
      </c>
      <c r="J34" s="30">
        <v>6415.89</v>
      </c>
      <c r="K34" s="27">
        <f t="shared" si="11"/>
        <v>118.70791911589207</v>
      </c>
      <c r="L34" s="27">
        <f t="shared" si="12"/>
        <v>54.556887755102046</v>
      </c>
    </row>
    <row r="35" spans="2:12" s="34" customFormat="1">
      <c r="B35" s="10"/>
      <c r="C35" s="10"/>
      <c r="D35" s="10">
        <v>312</v>
      </c>
      <c r="E35" s="10"/>
      <c r="F35" s="10" t="s">
        <v>58</v>
      </c>
      <c r="G35" s="33">
        <f t="shared" ref="G35:I35" si="15">SUM(G36)</f>
        <v>17237.79</v>
      </c>
      <c r="H35" s="129">
        <f t="shared" si="15"/>
        <v>22000</v>
      </c>
      <c r="I35" s="129">
        <f t="shared" si="15"/>
        <v>22000</v>
      </c>
      <c r="J35" s="26">
        <f>SUM(J36)</f>
        <v>19939.37</v>
      </c>
      <c r="K35" s="27">
        <f t="shared" si="11"/>
        <v>115.67242668578743</v>
      </c>
      <c r="L35" s="27">
        <f t="shared" si="12"/>
        <v>90.633499999999998</v>
      </c>
    </row>
    <row r="36" spans="2:12">
      <c r="B36" s="5"/>
      <c r="C36" s="20"/>
      <c r="D36" s="20"/>
      <c r="E36" s="5">
        <v>3121</v>
      </c>
      <c r="F36" s="5" t="s">
        <v>58</v>
      </c>
      <c r="G36" s="27">
        <v>17237.79</v>
      </c>
      <c r="H36" s="28">
        <v>22000</v>
      </c>
      <c r="I36" s="28">
        <v>22000</v>
      </c>
      <c r="J36" s="123">
        <v>19939.37</v>
      </c>
      <c r="K36" s="27">
        <f t="shared" si="11"/>
        <v>115.67242668578743</v>
      </c>
      <c r="L36" s="27">
        <f t="shared" si="12"/>
        <v>90.633499999999998</v>
      </c>
    </row>
    <row r="37" spans="2:12" s="34" customFormat="1">
      <c r="B37" s="10"/>
      <c r="C37" s="10"/>
      <c r="D37" s="10">
        <v>313</v>
      </c>
      <c r="E37" s="10"/>
      <c r="F37" s="10" t="s">
        <v>59</v>
      </c>
      <c r="G37" s="33">
        <f t="shared" ref="G37:I37" si="16">SUM(G38:G39)</f>
        <v>87639.819999999992</v>
      </c>
      <c r="H37" s="129">
        <f t="shared" si="16"/>
        <v>110350</v>
      </c>
      <c r="I37" s="129">
        <f t="shared" si="16"/>
        <v>110350</v>
      </c>
      <c r="J37" s="26">
        <f>SUM(J38:J39)</f>
        <v>107608</v>
      </c>
      <c r="K37" s="27">
        <f t="shared" si="11"/>
        <v>122.78436902312215</v>
      </c>
      <c r="L37" s="27">
        <f t="shared" si="12"/>
        <v>97.515178975985506</v>
      </c>
    </row>
    <row r="38" spans="2:12">
      <c r="B38" s="5"/>
      <c r="C38" s="20"/>
      <c r="D38" s="20"/>
      <c r="E38" s="5">
        <v>3131</v>
      </c>
      <c r="F38" s="22" t="s">
        <v>72</v>
      </c>
      <c r="G38" s="27">
        <v>4530.51</v>
      </c>
      <c r="H38" s="28">
        <v>9150</v>
      </c>
      <c r="I38" s="28">
        <v>9150</v>
      </c>
      <c r="J38" s="124">
        <v>7248.57</v>
      </c>
      <c r="K38" s="27">
        <f t="shared" si="11"/>
        <v>159.99457014773171</v>
      </c>
      <c r="L38" s="27">
        <f t="shared" si="12"/>
        <v>79.219344262295081</v>
      </c>
    </row>
    <row r="39" spans="2:12">
      <c r="B39" s="5"/>
      <c r="C39" s="20"/>
      <c r="D39" s="20"/>
      <c r="E39" s="5">
        <v>3132</v>
      </c>
      <c r="F39" s="5" t="s">
        <v>60</v>
      </c>
      <c r="G39" s="27">
        <v>83109.31</v>
      </c>
      <c r="H39" s="28">
        <v>101200</v>
      </c>
      <c r="I39" s="28">
        <v>101200</v>
      </c>
      <c r="J39" s="124">
        <v>100359.43</v>
      </c>
      <c r="K39" s="27">
        <f t="shared" si="11"/>
        <v>120.75594178317688</v>
      </c>
      <c r="L39" s="27">
        <f t="shared" si="12"/>
        <v>99.169397233201579</v>
      </c>
    </row>
    <row r="40" spans="2:12">
      <c r="B40" s="5"/>
      <c r="C40" s="20">
        <v>32</v>
      </c>
      <c r="D40" s="21"/>
      <c r="E40" s="6"/>
      <c r="F40" s="20" t="s">
        <v>11</v>
      </c>
      <c r="G40" s="26">
        <f>SUM(G41+G45+G52+G64+G62)</f>
        <v>358070.80999999994</v>
      </c>
      <c r="H40" s="101">
        <f>SUM(H41+H45+H52+H64+H62)</f>
        <v>730194</v>
      </c>
      <c r="I40" s="101">
        <f>SUM(I41+I45+I52+I64+I62)</f>
        <v>730194</v>
      </c>
      <c r="J40" s="26">
        <f>SUM(J41+J45+J52+J64+J62)</f>
        <v>571494.4800000001</v>
      </c>
      <c r="K40" s="27">
        <f t="shared" si="11"/>
        <v>159.60376105497127</v>
      </c>
      <c r="L40" s="27">
        <f t="shared" si="12"/>
        <v>78.266115580243067</v>
      </c>
    </row>
    <row r="41" spans="2:12">
      <c r="B41" s="5"/>
      <c r="C41" s="5"/>
      <c r="D41" s="20">
        <v>321</v>
      </c>
      <c r="E41" s="5"/>
      <c r="F41" s="20" t="s">
        <v>28</v>
      </c>
      <c r="G41" s="26">
        <f t="shared" ref="G41:I41" si="17">SUM(G42:G44)</f>
        <v>35884.199999999997</v>
      </c>
      <c r="H41" s="101">
        <f t="shared" si="17"/>
        <v>44210</v>
      </c>
      <c r="I41" s="101">
        <f t="shared" si="17"/>
        <v>44210</v>
      </c>
      <c r="J41" s="26">
        <f>SUM(J42:J44)</f>
        <v>40951.560000000005</v>
      </c>
      <c r="K41" s="27">
        <f t="shared" si="11"/>
        <v>114.12142391358873</v>
      </c>
      <c r="L41" s="27">
        <f t="shared" si="12"/>
        <v>92.629631305134595</v>
      </c>
    </row>
    <row r="42" spans="2:12">
      <c r="B42" s="5"/>
      <c r="C42" s="10"/>
      <c r="D42" s="20"/>
      <c r="E42" s="5">
        <v>3211</v>
      </c>
      <c r="F42" s="13" t="s">
        <v>29</v>
      </c>
      <c r="G42" s="27">
        <v>9707.07</v>
      </c>
      <c r="H42" s="28">
        <v>10000</v>
      </c>
      <c r="I42" s="28">
        <v>10000</v>
      </c>
      <c r="J42" s="124">
        <v>10151.43</v>
      </c>
      <c r="K42" s="27">
        <f t="shared" si="11"/>
        <v>104.57769440212135</v>
      </c>
      <c r="L42" s="27">
        <f t="shared" si="12"/>
        <v>101.51430000000002</v>
      </c>
    </row>
    <row r="43" spans="2:12" ht="25.5">
      <c r="B43" s="5"/>
      <c r="C43" s="10"/>
      <c r="D43" s="20"/>
      <c r="E43" s="5">
        <v>3212</v>
      </c>
      <c r="F43" s="13" t="s">
        <v>61</v>
      </c>
      <c r="G43" s="27">
        <v>23573.35</v>
      </c>
      <c r="H43" s="28">
        <v>31000</v>
      </c>
      <c r="I43" s="28">
        <v>31000</v>
      </c>
      <c r="J43" s="124">
        <v>26846.45</v>
      </c>
      <c r="K43" s="27">
        <f t="shared" si="11"/>
        <v>113.88474697062574</v>
      </c>
      <c r="L43" s="27">
        <f t="shared" si="12"/>
        <v>86.601451612903219</v>
      </c>
    </row>
    <row r="44" spans="2:12">
      <c r="B44" s="5"/>
      <c r="C44" s="10"/>
      <c r="D44" s="20"/>
      <c r="E44" s="5">
        <v>3213</v>
      </c>
      <c r="F44" s="13" t="s">
        <v>73</v>
      </c>
      <c r="G44" s="27">
        <v>2603.7800000000002</v>
      </c>
      <c r="H44" s="28">
        <v>3210</v>
      </c>
      <c r="I44" s="28">
        <v>3210</v>
      </c>
      <c r="J44" s="124">
        <v>3953.68</v>
      </c>
      <c r="K44" s="27">
        <f t="shared" si="11"/>
        <v>151.84385777600255</v>
      </c>
      <c r="L44" s="27">
        <f t="shared" si="12"/>
        <v>123.1676012461059</v>
      </c>
    </row>
    <row r="45" spans="2:12">
      <c r="B45" s="5"/>
      <c r="C45" s="10"/>
      <c r="D45" s="20">
        <v>322</v>
      </c>
      <c r="E45" s="5"/>
      <c r="F45" s="13" t="s">
        <v>62</v>
      </c>
      <c r="G45" s="26">
        <f t="shared" ref="G45:I45" si="18">SUM(G46:G51)</f>
        <v>46448.729999999996</v>
      </c>
      <c r="H45" s="101">
        <f t="shared" si="18"/>
        <v>170980</v>
      </c>
      <c r="I45" s="101">
        <f t="shared" si="18"/>
        <v>170980</v>
      </c>
      <c r="J45" s="26">
        <f>SUM(J46:J51)</f>
        <v>107220.41</v>
      </c>
      <c r="K45" s="27">
        <f t="shared" si="11"/>
        <v>230.83604223409341</v>
      </c>
      <c r="L45" s="27">
        <f t="shared" si="12"/>
        <v>62.709328576441692</v>
      </c>
    </row>
    <row r="46" spans="2:12">
      <c r="B46" s="5"/>
      <c r="C46" s="10"/>
      <c r="D46" s="20"/>
      <c r="E46" s="5">
        <v>3221</v>
      </c>
      <c r="F46" s="13" t="s">
        <v>74</v>
      </c>
      <c r="G46" s="30">
        <v>7021.52</v>
      </c>
      <c r="H46" s="28">
        <v>8540</v>
      </c>
      <c r="I46" s="28">
        <v>8540</v>
      </c>
      <c r="J46" s="124">
        <v>6148.01</v>
      </c>
      <c r="K46" s="27">
        <f t="shared" si="11"/>
        <v>87.559531269582649</v>
      </c>
      <c r="L46" s="27">
        <f t="shared" si="12"/>
        <v>71.990749414519911</v>
      </c>
    </row>
    <row r="47" spans="2:12">
      <c r="B47" s="5"/>
      <c r="C47" s="10"/>
      <c r="D47" s="5"/>
      <c r="E47" s="5">
        <v>3222</v>
      </c>
      <c r="F47" s="13" t="s">
        <v>75</v>
      </c>
      <c r="G47" s="30">
        <v>4291.8999999999996</v>
      </c>
      <c r="H47" s="28">
        <v>7000</v>
      </c>
      <c r="I47" s="28">
        <v>7000</v>
      </c>
      <c r="J47" s="124">
        <v>2496.0700000000002</v>
      </c>
      <c r="K47" s="27">
        <f t="shared" si="11"/>
        <v>58.157692397306562</v>
      </c>
      <c r="L47" s="27">
        <f t="shared" si="12"/>
        <v>35.658142857142863</v>
      </c>
    </row>
    <row r="48" spans="2:12">
      <c r="B48" s="5"/>
      <c r="C48" s="10"/>
      <c r="D48" s="5"/>
      <c r="E48" s="5">
        <v>3223</v>
      </c>
      <c r="F48" s="13" t="s">
        <v>76</v>
      </c>
      <c r="G48" s="30">
        <v>55.23</v>
      </c>
      <c r="H48" s="28">
        <v>10950</v>
      </c>
      <c r="I48" s="28">
        <v>10950</v>
      </c>
      <c r="J48" s="124">
        <v>6539.93</v>
      </c>
      <c r="K48" s="27">
        <f t="shared" si="11"/>
        <v>11841.26380590259</v>
      </c>
      <c r="L48" s="27">
        <f t="shared" si="12"/>
        <v>59.725388127853883</v>
      </c>
    </row>
    <row r="49" spans="2:12" ht="25.5">
      <c r="B49" s="5"/>
      <c r="C49" s="10"/>
      <c r="D49" s="5"/>
      <c r="E49" s="5">
        <v>3224</v>
      </c>
      <c r="F49" s="13" t="s">
        <v>77</v>
      </c>
      <c r="G49" s="30">
        <v>6133.29</v>
      </c>
      <c r="H49" s="28">
        <v>11490</v>
      </c>
      <c r="I49" s="28">
        <v>11490</v>
      </c>
      <c r="J49" s="124">
        <v>6943.4</v>
      </c>
      <c r="K49" s="27">
        <f t="shared" si="11"/>
        <v>113.208408537669</v>
      </c>
      <c r="L49" s="27">
        <f t="shared" si="12"/>
        <v>60.429939077458663</v>
      </c>
    </row>
    <row r="50" spans="2:12">
      <c r="B50" s="5"/>
      <c r="C50" s="10"/>
      <c r="D50" s="5"/>
      <c r="E50" s="5">
        <v>3225</v>
      </c>
      <c r="F50" s="13" t="s">
        <v>78</v>
      </c>
      <c r="G50" s="30">
        <v>12103.3</v>
      </c>
      <c r="H50" s="28">
        <v>19000</v>
      </c>
      <c r="I50" s="28">
        <v>19000</v>
      </c>
      <c r="J50" s="124">
        <v>12542.79</v>
      </c>
      <c r="K50" s="27">
        <f t="shared" si="11"/>
        <v>103.63115844439122</v>
      </c>
      <c r="L50" s="27">
        <f t="shared" si="12"/>
        <v>66.014684210526326</v>
      </c>
    </row>
    <row r="51" spans="2:12">
      <c r="B51" s="5"/>
      <c r="C51" s="10"/>
      <c r="D51" s="5"/>
      <c r="E51" s="5">
        <v>3227</v>
      </c>
      <c r="F51" s="13" t="s">
        <v>87</v>
      </c>
      <c r="G51" s="30">
        <v>16843.490000000002</v>
      </c>
      <c r="H51" s="28">
        <v>114000</v>
      </c>
      <c r="I51" s="28">
        <v>114000</v>
      </c>
      <c r="J51" s="124">
        <v>72550.210000000006</v>
      </c>
      <c r="K51" s="27">
        <f t="shared" si="11"/>
        <v>430.73145767296444</v>
      </c>
      <c r="L51" s="27">
        <f t="shared" si="12"/>
        <v>63.640535087719307</v>
      </c>
    </row>
    <row r="52" spans="2:12">
      <c r="B52" s="5"/>
      <c r="C52" s="10"/>
      <c r="D52" s="20">
        <v>323</v>
      </c>
      <c r="E52" s="5"/>
      <c r="F52" s="23" t="s">
        <v>63</v>
      </c>
      <c r="G52" s="26">
        <f t="shared" ref="G52:I52" si="19">SUM(G53:G61)</f>
        <v>267662.32999999996</v>
      </c>
      <c r="H52" s="101">
        <f t="shared" si="19"/>
        <v>493604</v>
      </c>
      <c r="I52" s="101">
        <f t="shared" si="19"/>
        <v>493604</v>
      </c>
      <c r="J52" s="26">
        <f>SUM(J53:J61)</f>
        <v>411104.60000000003</v>
      </c>
      <c r="K52" s="27">
        <f t="shared" si="11"/>
        <v>153.59075742933271</v>
      </c>
      <c r="L52" s="27">
        <f t="shared" si="12"/>
        <v>83.286318587369635</v>
      </c>
    </row>
    <row r="53" spans="2:12">
      <c r="B53" s="5"/>
      <c r="C53" s="10"/>
      <c r="D53" s="20"/>
      <c r="E53" s="5">
        <v>3231</v>
      </c>
      <c r="F53" s="24" t="s">
        <v>79</v>
      </c>
      <c r="G53" s="30">
        <v>1375.49</v>
      </c>
      <c r="H53" s="28">
        <v>13550</v>
      </c>
      <c r="I53" s="28">
        <v>13550</v>
      </c>
      <c r="J53" s="125">
        <v>5934.24</v>
      </c>
      <c r="K53" s="27">
        <f t="shared" si="11"/>
        <v>431.42734589128236</v>
      </c>
      <c r="L53" s="27">
        <f t="shared" si="12"/>
        <v>43.795129151291512</v>
      </c>
    </row>
    <row r="54" spans="2:12">
      <c r="B54" s="5"/>
      <c r="C54" s="10"/>
      <c r="D54" s="20"/>
      <c r="E54" s="5">
        <v>3232</v>
      </c>
      <c r="F54" s="24" t="s">
        <v>80</v>
      </c>
      <c r="G54" s="27">
        <v>84145.42</v>
      </c>
      <c r="H54" s="28">
        <v>181300</v>
      </c>
      <c r="I54" s="28">
        <v>181300</v>
      </c>
      <c r="J54" s="125">
        <v>140060.5</v>
      </c>
      <c r="K54" s="27">
        <f t="shared" si="11"/>
        <v>166.45053289887909</v>
      </c>
      <c r="L54" s="27">
        <f t="shared" si="12"/>
        <v>77.253447324875907</v>
      </c>
    </row>
    <row r="55" spans="2:12">
      <c r="B55" s="5"/>
      <c r="C55" s="10"/>
      <c r="D55" s="20"/>
      <c r="E55" s="5">
        <v>3233</v>
      </c>
      <c r="F55" s="24" t="s">
        <v>88</v>
      </c>
      <c r="G55" s="27">
        <v>3059.65</v>
      </c>
      <c r="H55" s="28">
        <v>3900</v>
      </c>
      <c r="I55" s="28">
        <v>3900</v>
      </c>
      <c r="J55" s="125">
        <v>3236.76</v>
      </c>
      <c r="K55" s="27">
        <f t="shared" si="11"/>
        <v>105.78857058813918</v>
      </c>
      <c r="L55" s="27">
        <f t="shared" si="12"/>
        <v>82.993846153846164</v>
      </c>
    </row>
    <row r="56" spans="2:12">
      <c r="B56" s="5"/>
      <c r="C56" s="10"/>
      <c r="D56" s="20"/>
      <c r="E56" s="5">
        <v>3234</v>
      </c>
      <c r="F56" s="24" t="s">
        <v>89</v>
      </c>
      <c r="G56" s="27">
        <v>9490.1</v>
      </c>
      <c r="H56" s="28">
        <v>8500</v>
      </c>
      <c r="I56" s="28">
        <v>8500</v>
      </c>
      <c r="J56" s="125">
        <v>10601.7</v>
      </c>
      <c r="K56" s="27">
        <f t="shared" si="11"/>
        <v>111.71325908051548</v>
      </c>
      <c r="L56" s="27">
        <f t="shared" si="12"/>
        <v>124.72588235294117</v>
      </c>
    </row>
    <row r="57" spans="2:12">
      <c r="B57" s="5"/>
      <c r="C57" s="10"/>
      <c r="D57" s="20"/>
      <c r="E57" s="5">
        <v>3235</v>
      </c>
      <c r="F57" s="24" t="s">
        <v>64</v>
      </c>
      <c r="G57" s="27">
        <v>10994.99</v>
      </c>
      <c r="H57" s="28">
        <v>34700</v>
      </c>
      <c r="I57" s="28">
        <v>34700</v>
      </c>
      <c r="J57" s="125">
        <v>15893.04</v>
      </c>
      <c r="K57" s="27">
        <f t="shared" si="11"/>
        <v>144.54801686950148</v>
      </c>
      <c r="L57" s="27">
        <f t="shared" si="12"/>
        <v>45.801268011527377</v>
      </c>
    </row>
    <row r="58" spans="2:12">
      <c r="B58" s="5"/>
      <c r="C58" s="10"/>
      <c r="D58" s="20"/>
      <c r="E58" s="5">
        <v>3236</v>
      </c>
      <c r="F58" s="24" t="s">
        <v>90</v>
      </c>
      <c r="G58" s="27">
        <v>696</v>
      </c>
      <c r="H58" s="28">
        <v>2500</v>
      </c>
      <c r="I58" s="28">
        <v>2500</v>
      </c>
      <c r="J58" s="125">
        <v>1730.64</v>
      </c>
      <c r="K58" s="27">
        <f t="shared" si="11"/>
        <v>248.65517241379314</v>
      </c>
      <c r="L58" s="27">
        <f t="shared" si="12"/>
        <v>69.225600000000014</v>
      </c>
    </row>
    <row r="59" spans="2:12">
      <c r="B59" s="5"/>
      <c r="C59" s="10"/>
      <c r="D59" s="20"/>
      <c r="E59" s="5">
        <v>3237</v>
      </c>
      <c r="F59" s="24" t="s">
        <v>81</v>
      </c>
      <c r="G59" s="27">
        <v>153967.28</v>
      </c>
      <c r="H59" s="28">
        <v>199400</v>
      </c>
      <c r="I59" s="28">
        <v>199400</v>
      </c>
      <c r="J59" s="125">
        <v>221107.42</v>
      </c>
      <c r="K59" s="27">
        <f t="shared" si="11"/>
        <v>143.60675852687663</v>
      </c>
      <c r="L59" s="27">
        <f t="shared" si="12"/>
        <v>110.88636910732197</v>
      </c>
    </row>
    <row r="60" spans="2:12">
      <c r="B60" s="5"/>
      <c r="C60" s="10"/>
      <c r="D60" s="20"/>
      <c r="E60" s="5">
        <v>3238</v>
      </c>
      <c r="F60" s="24" t="s">
        <v>65</v>
      </c>
      <c r="G60" s="27">
        <v>1352.79</v>
      </c>
      <c r="H60" s="28">
        <v>4000</v>
      </c>
      <c r="I60" s="28">
        <v>4000</v>
      </c>
      <c r="J60" s="125">
        <v>5706.89</v>
      </c>
      <c r="K60" s="27">
        <f t="shared" si="11"/>
        <v>421.86074704869202</v>
      </c>
      <c r="L60" s="27">
        <f t="shared" si="12"/>
        <v>142.67225000000002</v>
      </c>
    </row>
    <row r="61" spans="2:12">
      <c r="B61" s="5"/>
      <c r="C61" s="10"/>
      <c r="D61" s="20"/>
      <c r="E61" s="5">
        <v>3239</v>
      </c>
      <c r="F61" s="24" t="s">
        <v>91</v>
      </c>
      <c r="G61" s="27">
        <v>2580.61</v>
      </c>
      <c r="H61" s="28">
        <v>45754</v>
      </c>
      <c r="I61" s="28">
        <v>45754</v>
      </c>
      <c r="J61" s="125">
        <v>6833.41</v>
      </c>
      <c r="K61" s="27">
        <f t="shared" si="11"/>
        <v>264.79824537609323</v>
      </c>
      <c r="L61" s="27">
        <f t="shared" si="12"/>
        <v>14.935109498623071</v>
      </c>
    </row>
    <row r="62" spans="2:12" ht="25.5">
      <c r="B62" s="5"/>
      <c r="C62" s="10"/>
      <c r="D62" s="20">
        <v>324</v>
      </c>
      <c r="E62" s="5"/>
      <c r="F62" s="23" t="s">
        <v>163</v>
      </c>
      <c r="G62" s="42">
        <v>3642.48</v>
      </c>
      <c r="H62" s="42">
        <f>SUM(H63)</f>
        <v>6000</v>
      </c>
      <c r="I62" s="42">
        <f>SUM(I63)</f>
        <v>6000</v>
      </c>
      <c r="J62" s="26">
        <f>SUM(J63)</f>
        <v>5636.3</v>
      </c>
      <c r="K62" s="27"/>
      <c r="L62" s="27"/>
    </row>
    <row r="63" spans="2:12">
      <c r="B63" s="5"/>
      <c r="C63" s="10"/>
      <c r="D63" s="20"/>
      <c r="E63" s="5">
        <v>3241</v>
      </c>
      <c r="F63" s="24" t="s">
        <v>163</v>
      </c>
      <c r="G63" s="28">
        <v>3642.48</v>
      </c>
      <c r="H63" s="28">
        <v>6000</v>
      </c>
      <c r="I63" s="28">
        <v>6000</v>
      </c>
      <c r="J63" s="27">
        <v>5636.3</v>
      </c>
      <c r="K63" s="27"/>
      <c r="L63" s="27"/>
    </row>
    <row r="64" spans="2:12">
      <c r="B64" s="5"/>
      <c r="C64" s="10"/>
      <c r="D64" s="20">
        <v>329</v>
      </c>
      <c r="E64" s="5"/>
      <c r="F64" s="23" t="s">
        <v>66</v>
      </c>
      <c r="G64" s="26">
        <f t="shared" ref="G64" si="20">SUM(G65:G68)</f>
        <v>4433.07</v>
      </c>
      <c r="H64" s="101">
        <f>SUM(H65:H69)</f>
        <v>15400</v>
      </c>
      <c r="I64" s="101">
        <f>SUM(I65:I69)</f>
        <v>15400</v>
      </c>
      <c r="J64" s="26">
        <f>SUM(J65:J68)</f>
        <v>6581.61</v>
      </c>
      <c r="K64" s="27">
        <f t="shared" si="11"/>
        <v>148.46618708930833</v>
      </c>
      <c r="L64" s="27">
        <f t="shared" si="12"/>
        <v>42.73772727272727</v>
      </c>
    </row>
    <row r="65" spans="2:12">
      <c r="B65" s="5"/>
      <c r="C65" s="10"/>
      <c r="D65" s="20"/>
      <c r="E65" s="5">
        <v>3292</v>
      </c>
      <c r="F65" s="24" t="s">
        <v>92</v>
      </c>
      <c r="G65" s="26">
        <v>0</v>
      </c>
      <c r="H65" s="130">
        <v>4850</v>
      </c>
      <c r="I65" s="130">
        <v>4850</v>
      </c>
      <c r="J65" s="26">
        <v>1508.31</v>
      </c>
      <c r="K65" s="27"/>
      <c r="L65" s="27">
        <f t="shared" si="12"/>
        <v>31.099175257731957</v>
      </c>
    </row>
    <row r="66" spans="2:12">
      <c r="B66" s="5"/>
      <c r="C66" s="10"/>
      <c r="D66" s="20"/>
      <c r="E66" s="5">
        <v>3293</v>
      </c>
      <c r="F66" s="24" t="s">
        <v>93</v>
      </c>
      <c r="G66" s="30">
        <v>2137.86</v>
      </c>
      <c r="H66" s="130">
        <v>2800</v>
      </c>
      <c r="I66" s="130">
        <v>2800</v>
      </c>
      <c r="J66" s="30">
        <v>2327.83</v>
      </c>
      <c r="K66" s="27">
        <f t="shared" si="11"/>
        <v>108.88598879253084</v>
      </c>
      <c r="L66" s="27">
        <f t="shared" si="12"/>
        <v>83.136785714285708</v>
      </c>
    </row>
    <row r="67" spans="2:12">
      <c r="B67" s="5"/>
      <c r="C67" s="10"/>
      <c r="D67" s="20"/>
      <c r="E67" s="5">
        <v>3294</v>
      </c>
      <c r="F67" s="24" t="s">
        <v>82</v>
      </c>
      <c r="G67" s="27">
        <v>199.08</v>
      </c>
      <c r="H67" s="28">
        <v>2000</v>
      </c>
      <c r="I67" s="28">
        <v>2000</v>
      </c>
      <c r="J67" s="27">
        <v>2223.98</v>
      </c>
      <c r="K67" s="27">
        <f t="shared" si="11"/>
        <v>1117.1287924452481</v>
      </c>
      <c r="L67" s="27">
        <f t="shared" si="12"/>
        <v>111.199</v>
      </c>
    </row>
    <row r="68" spans="2:12">
      <c r="B68" s="5"/>
      <c r="C68" s="10"/>
      <c r="D68" s="20"/>
      <c r="E68" s="5">
        <v>3295</v>
      </c>
      <c r="F68" s="24" t="s">
        <v>94</v>
      </c>
      <c r="G68" s="27">
        <v>2096.13</v>
      </c>
      <c r="H68" s="28">
        <v>5750</v>
      </c>
      <c r="I68" s="28">
        <v>5750</v>
      </c>
      <c r="J68" s="27">
        <v>521.49</v>
      </c>
      <c r="K68" s="27">
        <f t="shared" si="11"/>
        <v>24.8787050421491</v>
      </c>
      <c r="L68" s="27">
        <f t="shared" si="12"/>
        <v>9.0693913043478265</v>
      </c>
    </row>
    <row r="69" spans="2:12">
      <c r="B69" s="5"/>
      <c r="C69" s="10"/>
      <c r="D69" s="20"/>
      <c r="E69" s="5">
        <v>3299</v>
      </c>
      <c r="F69" s="24"/>
      <c r="G69" s="27"/>
      <c r="H69" s="28">
        <v>0</v>
      </c>
      <c r="I69" s="28">
        <v>0</v>
      </c>
      <c r="J69" s="27"/>
      <c r="K69" s="27"/>
      <c r="L69" s="27"/>
    </row>
    <row r="70" spans="2:12">
      <c r="B70" s="5"/>
      <c r="C70" s="10">
        <v>34</v>
      </c>
      <c r="D70" s="20"/>
      <c r="E70" s="5"/>
      <c r="F70" s="23" t="s">
        <v>96</v>
      </c>
      <c r="G70" s="26">
        <f t="shared" ref="G70:I71" si="21">SUM(G71)</f>
        <v>0</v>
      </c>
      <c r="H70" s="101">
        <f t="shared" si="21"/>
        <v>150</v>
      </c>
      <c r="I70" s="101">
        <f t="shared" si="21"/>
        <v>150</v>
      </c>
      <c r="J70" s="26">
        <f>SUM(J71)</f>
        <v>0</v>
      </c>
      <c r="K70" s="27"/>
      <c r="L70" s="27">
        <f t="shared" si="12"/>
        <v>0</v>
      </c>
    </row>
    <row r="71" spans="2:12" s="34" customFormat="1">
      <c r="B71" s="10"/>
      <c r="C71" s="10"/>
      <c r="D71" s="10">
        <v>343</v>
      </c>
      <c r="E71" s="10"/>
      <c r="F71" s="35" t="s">
        <v>67</v>
      </c>
      <c r="G71" s="33">
        <f t="shared" si="21"/>
        <v>0</v>
      </c>
      <c r="H71" s="129">
        <f t="shared" si="21"/>
        <v>150</v>
      </c>
      <c r="I71" s="129">
        <f t="shared" si="21"/>
        <v>150</v>
      </c>
      <c r="J71" s="33">
        <f>SUM(J72)</f>
        <v>0</v>
      </c>
      <c r="K71" s="27"/>
      <c r="L71" s="27">
        <f t="shared" si="12"/>
        <v>0</v>
      </c>
    </row>
    <row r="72" spans="2:12">
      <c r="B72" s="5"/>
      <c r="C72" s="10"/>
      <c r="D72" s="20"/>
      <c r="E72" s="5">
        <v>3431</v>
      </c>
      <c r="F72" s="24" t="s">
        <v>95</v>
      </c>
      <c r="G72" s="28"/>
      <c r="H72" s="28">
        <v>150</v>
      </c>
      <c r="I72" s="28">
        <v>150</v>
      </c>
      <c r="J72" s="27"/>
      <c r="K72" s="27"/>
      <c r="L72" s="27">
        <f t="shared" si="12"/>
        <v>0</v>
      </c>
    </row>
    <row r="73" spans="2:12">
      <c r="B73" s="7">
        <v>4</v>
      </c>
      <c r="C73" s="7"/>
      <c r="D73" s="7"/>
      <c r="E73" s="7"/>
      <c r="F73" s="9" t="s">
        <v>6</v>
      </c>
      <c r="G73" s="26">
        <f>SUM(G77+G74+G87)</f>
        <v>157909.67000000001</v>
      </c>
      <c r="H73" s="101">
        <f>SUM(H77+H74+H87)</f>
        <v>216600</v>
      </c>
      <c r="I73" s="101">
        <f>SUM(I77+I74+I87)</f>
        <v>216600</v>
      </c>
      <c r="J73" s="26">
        <f>SUM(J77+J74+J87)</f>
        <v>70653.390000000014</v>
      </c>
      <c r="K73" s="27">
        <f t="shared" si="11"/>
        <v>44.74291536420791</v>
      </c>
      <c r="L73" s="27">
        <f t="shared" si="12"/>
        <v>32.619293628808869</v>
      </c>
    </row>
    <row r="74" spans="2:12" ht="22.5" customHeight="1">
      <c r="B74" s="7"/>
      <c r="C74" s="7">
        <v>41</v>
      </c>
      <c r="D74" s="7"/>
      <c r="E74" s="7"/>
      <c r="F74" s="9" t="s">
        <v>7</v>
      </c>
      <c r="G74" s="26">
        <f t="shared" ref="G74:I74" si="22">SUM(G75)</f>
        <v>1590</v>
      </c>
      <c r="H74" s="101">
        <f t="shared" si="22"/>
        <v>2500</v>
      </c>
      <c r="I74" s="101">
        <f t="shared" si="22"/>
        <v>2500</v>
      </c>
      <c r="J74" s="26">
        <f>SUM(J75)</f>
        <v>0</v>
      </c>
      <c r="K74" s="27">
        <f t="shared" si="11"/>
        <v>0</v>
      </c>
      <c r="L74" s="27">
        <f t="shared" si="12"/>
        <v>0</v>
      </c>
    </row>
    <row r="75" spans="2:12">
      <c r="B75" s="7"/>
      <c r="C75" s="7"/>
      <c r="D75" s="7">
        <v>412</v>
      </c>
      <c r="E75" s="7"/>
      <c r="F75" s="9" t="s">
        <v>68</v>
      </c>
      <c r="G75" s="26">
        <f t="shared" ref="G75:I75" si="23">SUM(G76)</f>
        <v>1590</v>
      </c>
      <c r="H75" s="101">
        <f t="shared" si="23"/>
        <v>2500</v>
      </c>
      <c r="I75" s="101">
        <f t="shared" si="23"/>
        <v>2500</v>
      </c>
      <c r="J75" s="26">
        <f>SUM(J76)</f>
        <v>0</v>
      </c>
      <c r="K75" s="27">
        <f t="shared" si="11"/>
        <v>0</v>
      </c>
      <c r="L75" s="27">
        <f t="shared" si="12"/>
        <v>0</v>
      </c>
    </row>
    <row r="76" spans="2:12">
      <c r="B76" s="7"/>
      <c r="C76" s="7"/>
      <c r="D76" s="7"/>
      <c r="E76" s="31">
        <v>4123</v>
      </c>
      <c r="F76" s="32" t="s">
        <v>97</v>
      </c>
      <c r="G76" s="30">
        <v>1590</v>
      </c>
      <c r="H76" s="130">
        <v>2500</v>
      </c>
      <c r="I76" s="130">
        <v>2500</v>
      </c>
      <c r="J76" s="30">
        <v>0</v>
      </c>
      <c r="K76" s="27">
        <f t="shared" si="11"/>
        <v>0</v>
      </c>
      <c r="L76" s="27">
        <f t="shared" si="12"/>
        <v>0</v>
      </c>
    </row>
    <row r="77" spans="2:12" ht="25.5">
      <c r="B77" s="8"/>
      <c r="C77" s="18">
        <v>42</v>
      </c>
      <c r="D77" s="18"/>
      <c r="E77" s="18"/>
      <c r="F77" s="25" t="s">
        <v>83</v>
      </c>
      <c r="G77" s="26">
        <f>SUM(G78+G85)</f>
        <v>107096.77000000002</v>
      </c>
      <c r="H77" s="101">
        <f>SUM(H78+H85)</f>
        <v>197600</v>
      </c>
      <c r="I77" s="101">
        <f>SUM(I78+I85)</f>
        <v>197600</v>
      </c>
      <c r="J77" s="26">
        <f>SUM(J78+J85)</f>
        <v>69153.390000000014</v>
      </c>
      <c r="K77" s="27">
        <f t="shared" si="11"/>
        <v>64.570938974163269</v>
      </c>
      <c r="L77" s="27">
        <f t="shared" si="12"/>
        <v>34.9966548582996</v>
      </c>
    </row>
    <row r="78" spans="2:12">
      <c r="B78" s="8"/>
      <c r="C78" s="8"/>
      <c r="D78" s="20">
        <v>422</v>
      </c>
      <c r="E78" s="20"/>
      <c r="F78" s="20" t="s">
        <v>69</v>
      </c>
      <c r="G78" s="27">
        <f>SUM(G79:G84)</f>
        <v>107096.77000000002</v>
      </c>
      <c r="H78" s="100">
        <f>SUM(H79:H84)</f>
        <v>131150</v>
      </c>
      <c r="I78" s="100">
        <f>SUM(I79:I84)</f>
        <v>131150</v>
      </c>
      <c r="J78" s="27">
        <f>SUM(J79:J84)</f>
        <v>69153.390000000014</v>
      </c>
      <c r="K78" s="27">
        <f t="shared" si="11"/>
        <v>64.570938974163269</v>
      </c>
      <c r="L78" s="27">
        <f t="shared" si="12"/>
        <v>52.728471216164706</v>
      </c>
    </row>
    <row r="79" spans="2:12">
      <c r="B79" s="8"/>
      <c r="C79" s="8"/>
      <c r="D79" s="5"/>
      <c r="E79" s="5">
        <v>4221</v>
      </c>
      <c r="F79" s="5" t="s">
        <v>85</v>
      </c>
      <c r="G79" s="27">
        <v>27909.03</v>
      </c>
      <c r="H79" s="29">
        <v>35650</v>
      </c>
      <c r="I79" s="29">
        <v>35650</v>
      </c>
      <c r="J79" s="27">
        <v>19084.2</v>
      </c>
      <c r="K79" s="27">
        <f t="shared" si="11"/>
        <v>68.380018940106496</v>
      </c>
      <c r="L79" s="27">
        <f t="shared" si="12"/>
        <v>53.532117812061706</v>
      </c>
    </row>
    <row r="80" spans="2:12">
      <c r="B80" s="8"/>
      <c r="C80" s="8"/>
      <c r="D80" s="5"/>
      <c r="E80" s="5">
        <v>4222</v>
      </c>
      <c r="F80" s="5" t="s">
        <v>98</v>
      </c>
      <c r="G80" s="27">
        <v>0</v>
      </c>
      <c r="H80" s="29">
        <v>3500</v>
      </c>
      <c r="I80" s="29">
        <v>3500</v>
      </c>
      <c r="J80" s="27">
        <v>4846</v>
      </c>
      <c r="K80" s="27">
        <v>0</v>
      </c>
      <c r="L80" s="27">
        <f t="shared" si="12"/>
        <v>138.45714285714286</v>
      </c>
    </row>
    <row r="81" spans="2:12">
      <c r="B81" s="8"/>
      <c r="C81" s="8"/>
      <c r="D81" s="5"/>
      <c r="E81" s="5">
        <v>4223</v>
      </c>
      <c r="F81" s="5" t="s">
        <v>86</v>
      </c>
      <c r="G81" s="27">
        <v>64720.04</v>
      </c>
      <c r="H81" s="29">
        <v>59000</v>
      </c>
      <c r="I81" s="29">
        <v>59000</v>
      </c>
      <c r="J81" s="27">
        <v>41321.620000000003</v>
      </c>
      <c r="K81" s="27">
        <f t="shared" si="11"/>
        <v>63.846715793129917</v>
      </c>
      <c r="L81" s="27">
        <f t="shared" si="12"/>
        <v>70.036644067796615</v>
      </c>
    </row>
    <row r="82" spans="2:12">
      <c r="B82" s="8"/>
      <c r="C82" s="8"/>
      <c r="D82" s="5"/>
      <c r="E82" s="5">
        <v>4224</v>
      </c>
      <c r="F82" s="5" t="s">
        <v>156</v>
      </c>
      <c r="G82" s="27"/>
      <c r="H82" s="29"/>
      <c r="I82" s="29"/>
      <c r="J82" s="27"/>
      <c r="K82" s="27">
        <v>0</v>
      </c>
      <c r="L82" s="27"/>
    </row>
    <row r="83" spans="2:12">
      <c r="B83" s="8"/>
      <c r="C83" s="8"/>
      <c r="D83" s="5"/>
      <c r="E83" s="5">
        <v>4225</v>
      </c>
      <c r="F83" s="5" t="s">
        <v>84</v>
      </c>
      <c r="G83" s="27">
        <v>3293.91</v>
      </c>
      <c r="H83" s="29">
        <v>5000</v>
      </c>
      <c r="I83" s="29">
        <v>5000</v>
      </c>
      <c r="J83" s="27">
        <v>0</v>
      </c>
      <c r="K83" s="27">
        <f t="shared" si="11"/>
        <v>0</v>
      </c>
      <c r="L83" s="27">
        <f t="shared" si="12"/>
        <v>0</v>
      </c>
    </row>
    <row r="84" spans="2:12">
      <c r="B84" s="8"/>
      <c r="C84" s="8"/>
      <c r="D84" s="5"/>
      <c r="E84" s="5">
        <v>4227</v>
      </c>
      <c r="F84" s="5" t="s">
        <v>149</v>
      </c>
      <c r="G84" s="27">
        <v>11173.79</v>
      </c>
      <c r="H84" s="29">
        <v>28000</v>
      </c>
      <c r="I84" s="29">
        <v>28000</v>
      </c>
      <c r="J84" s="27">
        <v>3901.57</v>
      </c>
      <c r="K84" s="27">
        <f t="shared" si="11"/>
        <v>34.91715881540641</v>
      </c>
      <c r="L84" s="27">
        <f t="shared" si="12"/>
        <v>13.934178571428571</v>
      </c>
    </row>
    <row r="85" spans="2:12">
      <c r="B85" s="8"/>
      <c r="C85" s="8"/>
      <c r="D85" s="20">
        <v>423</v>
      </c>
      <c r="E85" s="5"/>
      <c r="F85" s="20" t="s">
        <v>70</v>
      </c>
      <c r="G85" s="33">
        <f t="shared" ref="G85:I85" si="24">SUM(G86)</f>
        <v>0</v>
      </c>
      <c r="H85" s="129">
        <f t="shared" si="24"/>
        <v>66450</v>
      </c>
      <c r="I85" s="129">
        <f t="shared" si="24"/>
        <v>66450</v>
      </c>
      <c r="J85" s="33">
        <f>SUM(J86)</f>
        <v>0</v>
      </c>
      <c r="K85" s="27"/>
      <c r="L85" s="27"/>
    </row>
    <row r="86" spans="2:12">
      <c r="B86" s="8"/>
      <c r="C86" s="8"/>
      <c r="D86" s="5"/>
      <c r="E86" s="5">
        <v>4231</v>
      </c>
      <c r="F86" s="5" t="s">
        <v>99</v>
      </c>
      <c r="G86" s="28"/>
      <c r="H86" s="29">
        <v>66450</v>
      </c>
      <c r="I86" s="29">
        <v>66450</v>
      </c>
      <c r="J86" s="27"/>
      <c r="K86" s="27"/>
      <c r="L86" s="27"/>
    </row>
    <row r="87" spans="2:12">
      <c r="B87" s="8"/>
      <c r="C87" s="18">
        <v>45</v>
      </c>
      <c r="D87" s="20"/>
      <c r="E87" s="5"/>
      <c r="F87" s="20" t="s">
        <v>100</v>
      </c>
      <c r="G87" s="33">
        <f t="shared" ref="G87:I88" si="25">SUM(G88)</f>
        <v>49222.9</v>
      </c>
      <c r="H87" s="129">
        <f t="shared" si="25"/>
        <v>16500</v>
      </c>
      <c r="I87" s="129">
        <f t="shared" si="25"/>
        <v>16500</v>
      </c>
      <c r="J87" s="33">
        <f>SUM(J88)</f>
        <v>1500</v>
      </c>
      <c r="K87" s="27">
        <f>SUM(J87/G87*100)</f>
        <v>3.0473621017859576</v>
      </c>
      <c r="L87" s="27">
        <f t="shared" si="12"/>
        <v>9.0909090909090917</v>
      </c>
    </row>
    <row r="88" spans="2:12">
      <c r="B88" s="8"/>
      <c r="C88" s="18"/>
      <c r="D88" s="20">
        <v>451</v>
      </c>
      <c r="E88" s="5"/>
      <c r="F88" s="20" t="s">
        <v>101</v>
      </c>
      <c r="G88" s="33">
        <f t="shared" si="25"/>
        <v>49222.9</v>
      </c>
      <c r="H88" s="129">
        <f t="shared" si="25"/>
        <v>16500</v>
      </c>
      <c r="I88" s="129">
        <f t="shared" si="25"/>
        <v>16500</v>
      </c>
      <c r="J88" s="33">
        <f>SUM(J89)</f>
        <v>1500</v>
      </c>
      <c r="K88" s="27">
        <f t="shared" ref="K88:K89" si="26">SUM(J88/G88*100)</f>
        <v>3.0473621017859576</v>
      </c>
      <c r="L88" s="27">
        <f t="shared" si="12"/>
        <v>9.0909090909090917</v>
      </c>
    </row>
    <row r="89" spans="2:12">
      <c r="B89" s="8"/>
      <c r="C89" s="8"/>
      <c r="D89" s="5"/>
      <c r="E89" s="5">
        <v>4511</v>
      </c>
      <c r="F89" s="5" t="s">
        <v>101</v>
      </c>
      <c r="G89" s="28">
        <v>49222.9</v>
      </c>
      <c r="H89" s="29">
        <v>16500</v>
      </c>
      <c r="I89" s="29">
        <v>16500</v>
      </c>
      <c r="J89" s="27">
        <v>1500</v>
      </c>
      <c r="K89" s="27">
        <f t="shared" si="26"/>
        <v>3.0473621017859576</v>
      </c>
      <c r="L89" s="27">
        <f t="shared" si="12"/>
        <v>9.0909090909090917</v>
      </c>
    </row>
    <row r="90" spans="2:12">
      <c r="B90" s="8"/>
      <c r="C90" s="8"/>
      <c r="D90" s="5"/>
      <c r="E90" s="5"/>
      <c r="F90" s="5"/>
      <c r="G90" s="28"/>
      <c r="H90" s="28"/>
      <c r="I90" s="29"/>
      <c r="J90" s="27"/>
      <c r="K90" s="27"/>
      <c r="L90" s="27"/>
    </row>
  </sheetData>
  <mergeCells count="7">
    <mergeCell ref="B2:L2"/>
    <mergeCell ref="B4:L4"/>
    <mergeCell ref="B6:L6"/>
    <mergeCell ref="B28:F28"/>
    <mergeCell ref="B9:F9"/>
    <mergeCell ref="B27:F27"/>
    <mergeCell ref="B8:F8"/>
  </mergeCells>
  <pageMargins left="0.23622047244094491" right="0.23622047244094491" top="0.74803149606299213" bottom="0.74803149606299213" header="0.31496062992125984" footer="0.31496062992125984"/>
  <pageSetup paperSize="9" scale="8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28"/>
  <sheetViews>
    <sheetView topLeftCell="A11" workbookViewId="0">
      <selection activeCell="H6" sqref="H6"/>
    </sheetView>
  </sheetViews>
  <sheetFormatPr defaultRowHeight="15"/>
  <cols>
    <col min="2" max="2" width="37.7109375" customWidth="1"/>
    <col min="3" max="6" width="25.28515625" customWidth="1"/>
    <col min="7" max="8" width="15.7109375" customWidth="1"/>
  </cols>
  <sheetData>
    <row r="1" spans="2:8" ht="18">
      <c r="B1" s="1"/>
      <c r="C1" s="1"/>
      <c r="D1" s="1"/>
      <c r="E1" s="1"/>
      <c r="F1" s="2"/>
      <c r="G1" s="2"/>
      <c r="H1" s="2"/>
    </row>
    <row r="2" spans="2:8" ht="15.75" customHeight="1">
      <c r="B2" s="136" t="s">
        <v>33</v>
      </c>
      <c r="C2" s="136"/>
      <c r="D2" s="136"/>
      <c r="E2" s="136"/>
      <c r="F2" s="136"/>
      <c r="G2" s="136"/>
      <c r="H2" s="136"/>
    </row>
    <row r="3" spans="2:8" ht="18">
      <c r="B3" s="1"/>
      <c r="C3" s="1"/>
      <c r="D3" s="1"/>
      <c r="E3" s="1"/>
      <c r="F3" s="2"/>
      <c r="G3" s="2"/>
      <c r="H3" s="2"/>
    </row>
    <row r="4" spans="2:8" ht="33.75" customHeight="1">
      <c r="B4" s="16" t="s">
        <v>8</v>
      </c>
      <c r="C4" s="16" t="s">
        <v>162</v>
      </c>
      <c r="D4" s="16" t="s">
        <v>169</v>
      </c>
      <c r="E4" s="16" t="s">
        <v>170</v>
      </c>
      <c r="F4" s="16" t="s">
        <v>171</v>
      </c>
      <c r="G4" s="16" t="s">
        <v>18</v>
      </c>
      <c r="H4" s="16" t="s">
        <v>39</v>
      </c>
    </row>
    <row r="5" spans="2:8">
      <c r="B5" s="16">
        <v>1</v>
      </c>
      <c r="C5" s="17">
        <v>2</v>
      </c>
      <c r="D5" s="17">
        <v>3</v>
      </c>
      <c r="E5" s="17">
        <v>4</v>
      </c>
      <c r="F5" s="17">
        <v>5</v>
      </c>
      <c r="G5" s="17" t="s">
        <v>30</v>
      </c>
      <c r="H5" s="17" t="s">
        <v>31</v>
      </c>
    </row>
    <row r="6" spans="2:8">
      <c r="B6" s="4" t="s">
        <v>36</v>
      </c>
      <c r="C6" s="41">
        <f>SUM(C7+C9+C11)</f>
        <v>1287048.5899999999</v>
      </c>
      <c r="D6" s="41">
        <f>SUM(D7+D9+D11+D13)</f>
        <v>1685504</v>
      </c>
      <c r="E6" s="41">
        <f>SUM(E7+E9+E11+E13)</f>
        <v>1685504</v>
      </c>
      <c r="F6" s="41">
        <f t="shared" ref="F6" si="0">SUM(F7+F9+F11)</f>
        <v>1635909.91</v>
      </c>
      <c r="G6" s="27">
        <f>SUM(F6/C6*100)</f>
        <v>127.10552831575693</v>
      </c>
      <c r="H6" s="27">
        <f>SUM(F6/E6*100)</f>
        <v>97.057610661262146</v>
      </c>
    </row>
    <row r="7" spans="2:8">
      <c r="B7" s="4" t="s">
        <v>14</v>
      </c>
      <c r="C7" s="42">
        <f>SUM(C8)</f>
        <v>851826.86</v>
      </c>
      <c r="D7" s="42">
        <f t="shared" ref="D7:F7" si="1">SUM(D8)</f>
        <v>1059100</v>
      </c>
      <c r="E7" s="42">
        <f t="shared" si="1"/>
        <v>1059100</v>
      </c>
      <c r="F7" s="42">
        <f t="shared" si="1"/>
        <v>981061.23</v>
      </c>
      <c r="G7" s="27">
        <f t="shared" ref="G7:G22" si="2">SUM(F7/C7*100)</f>
        <v>115.17143636442739</v>
      </c>
      <c r="H7" s="27">
        <f t="shared" ref="H7:H8" si="3">SUM(F7/E7*100)</f>
        <v>92.631595694457559</v>
      </c>
    </row>
    <row r="8" spans="2:8">
      <c r="B8" s="11" t="s">
        <v>15</v>
      </c>
      <c r="C8" s="28">
        <v>851826.86</v>
      </c>
      <c r="D8" s="28">
        <v>1059100</v>
      </c>
      <c r="E8" s="28">
        <v>1059100</v>
      </c>
      <c r="F8" s="27">
        <v>981061.23</v>
      </c>
      <c r="G8" s="27">
        <f t="shared" si="2"/>
        <v>115.17143636442739</v>
      </c>
      <c r="H8" s="27">
        <f t="shared" si="3"/>
        <v>92.631595694457559</v>
      </c>
    </row>
    <row r="9" spans="2:8">
      <c r="B9" s="4" t="s">
        <v>16</v>
      </c>
      <c r="C9" s="42">
        <f>SUM(C10)</f>
        <v>68516.320000000007</v>
      </c>
      <c r="D9" s="42">
        <f t="shared" ref="D9:F9" si="4">SUM(D10)</f>
        <v>56650</v>
      </c>
      <c r="E9" s="42">
        <f t="shared" si="4"/>
        <v>56650</v>
      </c>
      <c r="F9" s="42">
        <f t="shared" si="4"/>
        <v>65155.58</v>
      </c>
      <c r="G9" s="27">
        <f t="shared" si="2"/>
        <v>95.094978831320759</v>
      </c>
      <c r="H9" s="27">
        <f t="shared" ref="H9:H22" si="5">SUM(F9/E9*100)</f>
        <v>115.01426301853486</v>
      </c>
    </row>
    <row r="10" spans="2:8">
      <c r="B10" s="12" t="s">
        <v>17</v>
      </c>
      <c r="C10" s="28">
        <v>68516.320000000007</v>
      </c>
      <c r="D10" s="28">
        <v>56650</v>
      </c>
      <c r="E10" s="29">
        <v>56650</v>
      </c>
      <c r="F10" s="27">
        <v>65155.58</v>
      </c>
      <c r="G10" s="27">
        <f t="shared" si="2"/>
        <v>95.094978831320759</v>
      </c>
      <c r="H10" s="27">
        <f t="shared" si="5"/>
        <v>115.01426301853486</v>
      </c>
    </row>
    <row r="11" spans="2:8">
      <c r="B11" s="18" t="s">
        <v>56</v>
      </c>
      <c r="C11" s="42">
        <f>SUM(C12)</f>
        <v>366705.41</v>
      </c>
      <c r="D11" s="42">
        <f t="shared" ref="D11:F11" si="6">SUM(D12)</f>
        <v>541000</v>
      </c>
      <c r="E11" s="42">
        <f t="shared" si="6"/>
        <v>541000</v>
      </c>
      <c r="F11" s="42">
        <f t="shared" si="6"/>
        <v>589693.1</v>
      </c>
      <c r="G11" s="27">
        <f t="shared" si="2"/>
        <v>160.80839930886214</v>
      </c>
      <c r="H11" s="27">
        <f t="shared" si="5"/>
        <v>109.000573012939</v>
      </c>
    </row>
    <row r="12" spans="2:8">
      <c r="B12" s="19" t="s">
        <v>57</v>
      </c>
      <c r="C12" s="28">
        <v>366705.41</v>
      </c>
      <c r="D12" s="28">
        <v>541000</v>
      </c>
      <c r="E12" s="29">
        <v>541000</v>
      </c>
      <c r="F12" s="27">
        <v>589693.1</v>
      </c>
      <c r="G12" s="27">
        <f t="shared" si="2"/>
        <v>160.80839930886214</v>
      </c>
      <c r="H12" s="27">
        <f t="shared" si="5"/>
        <v>109.000573012939</v>
      </c>
    </row>
    <row r="13" spans="2:8">
      <c r="B13" s="18" t="s">
        <v>151</v>
      </c>
      <c r="C13" s="28"/>
      <c r="D13" s="42">
        <f>SUM(D14)</f>
        <v>28754</v>
      </c>
      <c r="E13" s="42">
        <f>SUM(E14)</f>
        <v>28754</v>
      </c>
      <c r="F13" s="27"/>
      <c r="G13" s="27"/>
      <c r="H13" s="27"/>
    </row>
    <row r="14" spans="2:8">
      <c r="B14" s="19" t="s">
        <v>152</v>
      </c>
      <c r="C14" s="28"/>
      <c r="D14" s="28">
        <v>28754</v>
      </c>
      <c r="E14" s="28">
        <v>28754</v>
      </c>
      <c r="F14" s="27"/>
      <c r="G14" s="27"/>
      <c r="H14" s="27"/>
    </row>
    <row r="15" spans="2:8">
      <c r="B15" s="12"/>
      <c r="C15" s="28"/>
      <c r="D15" s="28"/>
      <c r="E15" s="29"/>
      <c r="F15" s="27"/>
      <c r="G15" s="27"/>
      <c r="H15" s="27"/>
    </row>
    <row r="16" spans="2:8" ht="15.75" customHeight="1">
      <c r="B16" s="4" t="s">
        <v>37</v>
      </c>
      <c r="C16" s="42">
        <f t="shared" ref="C16:E16" si="7">SUM(C17+C19+C21+C23)</f>
        <v>1123136.46</v>
      </c>
      <c r="D16" s="42">
        <f t="shared" si="7"/>
        <v>1706054</v>
      </c>
      <c r="E16" s="42">
        <f t="shared" si="7"/>
        <v>1706054</v>
      </c>
      <c r="F16" s="42">
        <f>SUM(F17+F19+F21+F23)</f>
        <v>1375878.74</v>
      </c>
      <c r="G16" s="27">
        <f t="shared" si="2"/>
        <v>122.50325663900182</v>
      </c>
      <c r="H16" s="27">
        <f t="shared" si="5"/>
        <v>80.646845879438757</v>
      </c>
    </row>
    <row r="17" spans="2:11" ht="15.75" customHeight="1">
      <c r="B17" s="4" t="s">
        <v>14</v>
      </c>
      <c r="C17" s="42">
        <f>SUM(C18)</f>
        <v>851826.86</v>
      </c>
      <c r="D17" s="42">
        <f t="shared" ref="D17:F17" si="8">SUM(D18)</f>
        <v>1059100</v>
      </c>
      <c r="E17" s="42">
        <f t="shared" si="8"/>
        <v>1059100</v>
      </c>
      <c r="F17" s="42">
        <f t="shared" si="8"/>
        <v>981061.23</v>
      </c>
      <c r="G17" s="27">
        <f t="shared" si="2"/>
        <v>115.17143636442739</v>
      </c>
      <c r="H17" s="27">
        <f t="shared" si="5"/>
        <v>92.631595694457559</v>
      </c>
    </row>
    <row r="18" spans="2:11">
      <c r="B18" s="11" t="s">
        <v>15</v>
      </c>
      <c r="C18" s="28">
        <v>851826.86</v>
      </c>
      <c r="D18" s="28">
        <v>1059100</v>
      </c>
      <c r="E18" s="28">
        <v>1059100</v>
      </c>
      <c r="F18" s="27">
        <v>981061.23</v>
      </c>
      <c r="G18" s="27">
        <f t="shared" si="2"/>
        <v>115.17143636442739</v>
      </c>
      <c r="H18" s="27">
        <f t="shared" si="5"/>
        <v>92.631595694457559</v>
      </c>
    </row>
    <row r="19" spans="2:11">
      <c r="B19" s="4" t="s">
        <v>16</v>
      </c>
      <c r="C19" s="42">
        <f>SUM(C20)</f>
        <v>27851.1</v>
      </c>
      <c r="D19" s="42">
        <f>SUM(D20)</f>
        <v>76650</v>
      </c>
      <c r="E19" s="42">
        <f t="shared" ref="E19:F19" si="9">SUM(E20)</f>
        <v>76650</v>
      </c>
      <c r="F19" s="42">
        <f t="shared" si="9"/>
        <v>21846.01</v>
      </c>
      <c r="G19" s="27">
        <f t="shared" si="2"/>
        <v>78.438589499158013</v>
      </c>
      <c r="H19" s="27">
        <f t="shared" si="5"/>
        <v>28.500991519895631</v>
      </c>
    </row>
    <row r="20" spans="2:11">
      <c r="B20" s="12" t="s">
        <v>17</v>
      </c>
      <c r="C20" s="28">
        <v>27851.1</v>
      </c>
      <c r="D20" s="28">
        <v>76650</v>
      </c>
      <c r="E20" s="28">
        <v>76650</v>
      </c>
      <c r="F20" s="27">
        <v>21846.01</v>
      </c>
      <c r="G20" s="27">
        <f t="shared" si="2"/>
        <v>78.438589499158013</v>
      </c>
      <c r="H20" s="27">
        <f t="shared" si="5"/>
        <v>28.500991519895631</v>
      </c>
    </row>
    <row r="21" spans="2:11">
      <c r="B21" s="18" t="s">
        <v>56</v>
      </c>
      <c r="C21" s="42">
        <f>SUM(C22)</f>
        <v>243458.5</v>
      </c>
      <c r="D21" s="42">
        <f>SUM(D22)</f>
        <v>541550</v>
      </c>
      <c r="E21" s="42">
        <f t="shared" ref="E21:F21" si="10">SUM(E22)</f>
        <v>541550</v>
      </c>
      <c r="F21" s="42">
        <f t="shared" si="10"/>
        <v>344217.5</v>
      </c>
      <c r="G21" s="27">
        <f t="shared" si="2"/>
        <v>141.38651967378425</v>
      </c>
      <c r="H21" s="27">
        <f t="shared" si="5"/>
        <v>63.561536330902037</v>
      </c>
    </row>
    <row r="22" spans="2:11">
      <c r="B22" s="19" t="s">
        <v>57</v>
      </c>
      <c r="C22" s="28">
        <v>243458.5</v>
      </c>
      <c r="D22" s="28">
        <v>541550</v>
      </c>
      <c r="E22" s="29">
        <v>541550</v>
      </c>
      <c r="F22" s="27">
        <v>344217.5</v>
      </c>
      <c r="G22" s="27">
        <f t="shared" si="2"/>
        <v>141.38651967378425</v>
      </c>
      <c r="H22" s="27">
        <f t="shared" si="5"/>
        <v>63.561536330902037</v>
      </c>
    </row>
    <row r="23" spans="2:11">
      <c r="B23" s="18" t="s">
        <v>151</v>
      </c>
      <c r="C23" s="28"/>
      <c r="D23" s="42">
        <f>SUM(D24)</f>
        <v>28754</v>
      </c>
      <c r="E23" s="42">
        <f>SUM(E24)</f>
        <v>28754</v>
      </c>
      <c r="F23" s="42">
        <f>SUM(F24)</f>
        <v>28754</v>
      </c>
      <c r="G23" s="27"/>
      <c r="H23" s="27"/>
    </row>
    <row r="24" spans="2:11">
      <c r="B24" s="19" t="s">
        <v>152</v>
      </c>
      <c r="C24" s="28"/>
      <c r="D24" s="28">
        <v>28754</v>
      </c>
      <c r="E24" s="28">
        <v>28754</v>
      </c>
      <c r="F24" s="27">
        <v>28754</v>
      </c>
      <c r="G24" s="27"/>
      <c r="H24" s="27"/>
    </row>
    <row r="25" spans="2:11">
      <c r="C25" s="37"/>
      <c r="D25" s="37"/>
      <c r="E25" s="37"/>
      <c r="F25" s="37"/>
      <c r="G25" s="37"/>
      <c r="H25" s="37"/>
    </row>
    <row r="26" spans="2:11" ht="15" customHeight="1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2:11"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2:11">
      <c r="B28" s="15"/>
      <c r="C28" s="15"/>
      <c r="D28" s="15"/>
      <c r="E28" s="15"/>
      <c r="F28" s="15"/>
      <c r="G28" s="15"/>
      <c r="H28" s="15"/>
      <c r="I28" s="15"/>
      <c r="J28" s="15"/>
      <c r="K28" s="1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2"/>
  <sheetViews>
    <sheetView workbookViewId="0">
      <selection activeCell="F5" sqref="F5"/>
    </sheetView>
  </sheetViews>
  <sheetFormatPr defaultRowHeight="15"/>
  <cols>
    <col min="2" max="2" width="37.7109375" customWidth="1"/>
    <col min="3" max="6" width="25.28515625" customWidth="1"/>
    <col min="7" max="8" width="15.7109375" customWidth="1"/>
  </cols>
  <sheetData>
    <row r="1" spans="2:8" ht="18">
      <c r="B1" s="1"/>
      <c r="C1" s="1"/>
      <c r="D1" s="1"/>
      <c r="E1" s="1"/>
      <c r="F1" s="2"/>
      <c r="G1" s="2"/>
      <c r="H1" s="2"/>
    </row>
    <row r="2" spans="2:8" ht="15.75" customHeight="1">
      <c r="B2" s="136" t="s">
        <v>34</v>
      </c>
      <c r="C2" s="136"/>
      <c r="D2" s="136"/>
      <c r="E2" s="136"/>
      <c r="F2" s="136"/>
      <c r="G2" s="136"/>
      <c r="H2" s="136"/>
    </row>
    <row r="3" spans="2:8" ht="18">
      <c r="B3" s="1"/>
      <c r="C3" s="1"/>
      <c r="D3" s="1"/>
      <c r="E3" s="1"/>
      <c r="F3" s="2"/>
      <c r="G3" s="2"/>
      <c r="H3" s="2"/>
    </row>
    <row r="4" spans="2:8" ht="25.5">
      <c r="B4" s="16" t="s">
        <v>8</v>
      </c>
      <c r="C4" s="16" t="s">
        <v>164</v>
      </c>
      <c r="D4" s="16" t="s">
        <v>169</v>
      </c>
      <c r="E4" s="16" t="s">
        <v>170</v>
      </c>
      <c r="F4" s="16" t="s">
        <v>172</v>
      </c>
      <c r="G4" s="16" t="s">
        <v>18</v>
      </c>
      <c r="H4" s="16" t="s">
        <v>39</v>
      </c>
    </row>
    <row r="5" spans="2:8">
      <c r="B5" s="17">
        <v>1</v>
      </c>
      <c r="C5" s="17">
        <v>2</v>
      </c>
      <c r="D5" s="17">
        <v>3</v>
      </c>
      <c r="E5" s="17">
        <v>4</v>
      </c>
      <c r="F5" s="17">
        <v>5</v>
      </c>
      <c r="G5" s="17" t="s">
        <v>30</v>
      </c>
      <c r="H5" s="17" t="s">
        <v>31</v>
      </c>
    </row>
    <row r="6" spans="2:8" ht="15.75" customHeight="1">
      <c r="B6" s="4" t="s">
        <v>37</v>
      </c>
      <c r="C6" s="3"/>
      <c r="D6" s="3"/>
      <c r="E6" s="3"/>
      <c r="F6" s="14"/>
      <c r="G6" s="14"/>
      <c r="H6" s="14"/>
    </row>
    <row r="7" spans="2:8" ht="15.75" customHeight="1">
      <c r="B7" s="38" t="s">
        <v>102</v>
      </c>
      <c r="C7" s="26">
        <f t="shared" ref="C7:E7" si="0">SUM(C8)</f>
        <v>1123136.46</v>
      </c>
      <c r="D7" s="26">
        <f t="shared" si="0"/>
        <v>1706054</v>
      </c>
      <c r="E7" s="26">
        <f t="shared" si="0"/>
        <v>1706054</v>
      </c>
      <c r="F7" s="26">
        <f>SUM(F8)</f>
        <v>1375878.74</v>
      </c>
      <c r="G7" s="40">
        <f>SUM(F7/C7*100)</f>
        <v>122.50325663900182</v>
      </c>
      <c r="H7" s="40">
        <f>SUM(F7/E7*100)</f>
        <v>80.646845879438757</v>
      </c>
    </row>
    <row r="8" spans="2:8">
      <c r="B8" s="39" t="s">
        <v>103</v>
      </c>
      <c r="C8" s="28">
        <v>1123136.46</v>
      </c>
      <c r="D8" s="3">
        <v>1706054</v>
      </c>
      <c r="E8" s="3">
        <v>1706054</v>
      </c>
      <c r="F8" s="30">
        <v>1375878.74</v>
      </c>
      <c r="G8" s="40">
        <f>SUM(F8/C8*100)</f>
        <v>122.50325663900182</v>
      </c>
      <c r="H8" s="40">
        <f>SUM(F8/E8*100)</f>
        <v>80.646845879438757</v>
      </c>
    </row>
    <row r="10" spans="2:8">
      <c r="B10" s="15"/>
      <c r="C10" s="15"/>
      <c r="D10" s="15"/>
      <c r="E10" s="15"/>
      <c r="F10" s="15"/>
      <c r="G10" s="15"/>
      <c r="H10" s="15"/>
    </row>
    <row r="11" spans="2:8">
      <c r="B11" s="15"/>
      <c r="C11" s="15"/>
      <c r="D11" s="15"/>
      <c r="E11" s="15"/>
      <c r="F11" s="15"/>
      <c r="G11" s="15"/>
      <c r="H11" s="15"/>
    </row>
    <row r="12" spans="2:8">
      <c r="B12" s="15"/>
      <c r="C12" s="15"/>
      <c r="D12" s="15"/>
      <c r="E12" s="15"/>
      <c r="F12" s="15"/>
      <c r="G12" s="15"/>
      <c r="H12" s="1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F798D-4850-4F60-A3E2-06918FD5C723}">
  <sheetPr>
    <pageSetUpPr fitToPage="1"/>
  </sheetPr>
  <dimension ref="B1:L15"/>
  <sheetViews>
    <sheetView workbookViewId="0">
      <selection activeCell="J8" sqref="J8"/>
    </sheetView>
  </sheetViews>
  <sheetFormatPr defaultRowHeight="1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2:12" ht="15.75" customHeight="1">
      <c r="B2" s="136" t="s">
        <v>10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3" spans="2:12" ht="18">
      <c r="B3" s="1"/>
      <c r="C3" s="1"/>
      <c r="D3" s="1"/>
      <c r="E3" s="1"/>
      <c r="F3" s="1"/>
      <c r="G3" s="1"/>
      <c r="H3" s="1"/>
      <c r="I3" s="1"/>
      <c r="J3" s="2"/>
      <c r="K3" s="2"/>
      <c r="L3" s="2"/>
    </row>
    <row r="4" spans="2:12" ht="18" customHeight="1">
      <c r="B4" s="136" t="s">
        <v>158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5" spans="2:12" ht="15.75" customHeight="1">
      <c r="B5" s="136" t="s">
        <v>159</v>
      </c>
      <c r="C5" s="136"/>
      <c r="D5" s="136"/>
      <c r="E5" s="136"/>
      <c r="F5" s="136"/>
      <c r="G5" s="136"/>
      <c r="H5" s="136"/>
      <c r="I5" s="136"/>
      <c r="J5" s="136"/>
      <c r="K5" s="136"/>
      <c r="L5" s="136"/>
    </row>
    <row r="6" spans="2:12" ht="18">
      <c r="B6" s="1"/>
      <c r="C6" s="1"/>
      <c r="D6" s="1"/>
      <c r="E6" s="1"/>
      <c r="F6" s="1"/>
      <c r="G6" s="1"/>
      <c r="H6" s="1"/>
      <c r="I6" s="1"/>
      <c r="J6" s="2"/>
      <c r="K6" s="2"/>
      <c r="L6" s="2"/>
    </row>
    <row r="7" spans="2:12" ht="25.5" customHeight="1">
      <c r="B7" s="140" t="s">
        <v>8</v>
      </c>
      <c r="C7" s="141"/>
      <c r="D7" s="141"/>
      <c r="E7" s="141"/>
      <c r="F7" s="142"/>
      <c r="G7" s="93" t="s">
        <v>176</v>
      </c>
      <c r="H7" s="93" t="s">
        <v>169</v>
      </c>
      <c r="I7" s="93" t="s">
        <v>170</v>
      </c>
      <c r="J7" s="93" t="s">
        <v>171</v>
      </c>
      <c r="K7" s="93" t="s">
        <v>18</v>
      </c>
      <c r="L7" s="93" t="s">
        <v>39</v>
      </c>
    </row>
    <row r="8" spans="2:12">
      <c r="B8" s="140">
        <v>1</v>
      </c>
      <c r="C8" s="141"/>
      <c r="D8" s="141"/>
      <c r="E8" s="141"/>
      <c r="F8" s="142"/>
      <c r="G8" s="92">
        <v>2</v>
      </c>
      <c r="H8" s="92">
        <v>3</v>
      </c>
      <c r="I8" s="92">
        <v>4</v>
      </c>
      <c r="J8" s="92">
        <v>5</v>
      </c>
      <c r="K8" s="92" t="s">
        <v>30</v>
      </c>
      <c r="L8" s="92" t="s">
        <v>31</v>
      </c>
    </row>
    <row r="9" spans="2:12" ht="25.5">
      <c r="B9" s="4">
        <v>8</v>
      </c>
      <c r="C9" s="4"/>
      <c r="D9" s="4"/>
      <c r="E9" s="4"/>
      <c r="F9" s="4" t="s">
        <v>160</v>
      </c>
      <c r="G9" s="3">
        <v>0</v>
      </c>
      <c r="H9" s="3">
        <v>0</v>
      </c>
      <c r="I9" s="3">
        <v>0</v>
      </c>
      <c r="J9" s="14">
        <v>0</v>
      </c>
      <c r="K9" s="14"/>
      <c r="L9" s="14"/>
    </row>
    <row r="10" spans="2:12">
      <c r="B10" s="5"/>
      <c r="C10" s="5"/>
      <c r="D10" s="5"/>
      <c r="E10" s="6"/>
      <c r="F10" s="95"/>
      <c r="G10" s="3"/>
      <c r="H10" s="3"/>
      <c r="I10" s="3"/>
      <c r="J10" s="14"/>
      <c r="K10" s="14"/>
      <c r="L10" s="14"/>
    </row>
    <row r="11" spans="2:12" ht="25.5">
      <c r="B11" s="7">
        <v>5</v>
      </c>
      <c r="C11" s="7"/>
      <c r="D11" s="7"/>
      <c r="E11" s="7"/>
      <c r="F11" s="9" t="s">
        <v>161</v>
      </c>
      <c r="G11" s="3">
        <v>0</v>
      </c>
      <c r="H11" s="3">
        <v>0</v>
      </c>
      <c r="I11" s="3">
        <v>0</v>
      </c>
      <c r="J11" s="14">
        <v>0</v>
      </c>
      <c r="K11" s="14"/>
      <c r="L11" s="14"/>
    </row>
    <row r="13" spans="2:12"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2:12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2:12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</row>
  </sheetData>
  <mergeCells count="5">
    <mergeCell ref="B2:L2"/>
    <mergeCell ref="B4:L4"/>
    <mergeCell ref="B5:L5"/>
    <mergeCell ref="B7:F7"/>
    <mergeCell ref="B8:F8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J106"/>
  <sheetViews>
    <sheetView topLeftCell="A3" workbookViewId="0">
      <selection activeCell="K12" sqref="K12"/>
    </sheetView>
  </sheetViews>
  <sheetFormatPr defaultRowHeight="15"/>
  <cols>
    <col min="2" max="2" width="21.42578125" customWidth="1"/>
    <col min="3" max="3" width="54.28515625" customWidth="1"/>
    <col min="4" max="6" width="24.28515625" customWidth="1"/>
    <col min="7" max="7" width="15.7109375" customWidth="1"/>
    <col min="8" max="8" width="24.28515625" customWidth="1"/>
  </cols>
  <sheetData>
    <row r="1" spans="2:10" ht="18">
      <c r="B1" s="1"/>
      <c r="C1" s="1"/>
      <c r="D1" s="1"/>
      <c r="E1" s="1"/>
      <c r="F1" s="1"/>
      <c r="G1" s="2"/>
      <c r="H1" s="2"/>
    </row>
    <row r="2" spans="2:10" ht="18" customHeight="1">
      <c r="B2" s="136" t="s">
        <v>9</v>
      </c>
      <c r="C2" s="136"/>
      <c r="D2" s="136"/>
      <c r="E2" s="136"/>
      <c r="F2" s="136"/>
      <c r="G2" s="136"/>
      <c r="H2" s="59"/>
    </row>
    <row r="3" spans="2:10" ht="18">
      <c r="B3" s="1"/>
      <c r="C3" s="1"/>
      <c r="D3" s="1"/>
      <c r="E3" s="1"/>
      <c r="F3" s="1"/>
      <c r="G3" s="2"/>
      <c r="H3" s="2"/>
    </row>
    <row r="4" spans="2:10" ht="15.75">
      <c r="B4" s="167" t="s">
        <v>43</v>
      </c>
      <c r="C4" s="167"/>
      <c r="D4" s="167"/>
      <c r="E4" s="167"/>
      <c r="F4" s="167"/>
      <c r="G4" s="167"/>
    </row>
    <row r="5" spans="2:10" ht="18">
      <c r="B5" s="1"/>
      <c r="C5" s="1"/>
      <c r="D5" s="1"/>
      <c r="E5" s="1"/>
      <c r="F5" s="1"/>
      <c r="G5" s="2"/>
    </row>
    <row r="6" spans="2:10" ht="25.5">
      <c r="B6" s="16" t="s">
        <v>8</v>
      </c>
      <c r="C6" s="16"/>
      <c r="D6" s="16" t="s">
        <v>169</v>
      </c>
      <c r="E6" s="16" t="s">
        <v>170</v>
      </c>
      <c r="F6" s="16" t="s">
        <v>172</v>
      </c>
      <c r="G6" s="16" t="s">
        <v>39</v>
      </c>
    </row>
    <row r="7" spans="2:10" s="60" customFormat="1">
      <c r="B7" s="16">
        <v>1</v>
      </c>
      <c r="C7" s="16"/>
      <c r="D7" s="16">
        <v>2</v>
      </c>
      <c r="E7" s="16">
        <v>3</v>
      </c>
      <c r="F7" s="16">
        <v>4</v>
      </c>
      <c r="G7" s="16" t="s">
        <v>35</v>
      </c>
      <c r="I7"/>
    </row>
    <row r="8" spans="2:10" s="60" customFormat="1">
      <c r="B8" s="65"/>
      <c r="C8" s="65"/>
      <c r="D8" s="65"/>
      <c r="E8" s="65"/>
      <c r="F8" s="65"/>
      <c r="G8" s="65"/>
      <c r="I8"/>
    </row>
    <row r="9" spans="2:10" ht="30" customHeight="1">
      <c r="B9" s="66" t="s">
        <v>106</v>
      </c>
      <c r="C9" s="67" t="s">
        <v>104</v>
      </c>
      <c r="D9" s="68">
        <f>SUM(D10:D13)</f>
        <v>1706054</v>
      </c>
      <c r="E9" s="68">
        <f t="shared" ref="E9:F9" si="0">SUM(E10:E13)</f>
        <v>1706054</v>
      </c>
      <c r="F9" s="69">
        <f t="shared" si="0"/>
        <v>1375878.74</v>
      </c>
      <c r="G9" s="69">
        <f>F9/E9*100</f>
        <v>80.646845879438757</v>
      </c>
      <c r="H9" s="56"/>
      <c r="J9" s="61"/>
    </row>
    <row r="10" spans="2:10" ht="30" customHeight="1">
      <c r="B10" s="70" t="s">
        <v>107</v>
      </c>
      <c r="C10" s="71" t="s">
        <v>146</v>
      </c>
      <c r="D10" s="72">
        <v>1059100</v>
      </c>
      <c r="E10" s="72">
        <v>1059100</v>
      </c>
      <c r="F10" s="73">
        <v>981061.23</v>
      </c>
      <c r="G10" s="69">
        <f t="shared" ref="G10:G94" si="1">F10/E10*100</f>
        <v>92.631595694457559</v>
      </c>
      <c r="H10" s="56"/>
      <c r="J10" s="61"/>
    </row>
    <row r="11" spans="2:10" ht="30" customHeight="1">
      <c r="B11" s="70" t="s">
        <v>108</v>
      </c>
      <c r="C11" s="71" t="s">
        <v>105</v>
      </c>
      <c r="D11" s="72">
        <v>76650</v>
      </c>
      <c r="E11" s="72">
        <v>76650</v>
      </c>
      <c r="F11" s="73">
        <v>21846.01</v>
      </c>
      <c r="G11" s="69">
        <f t="shared" si="1"/>
        <v>28.500991519895631</v>
      </c>
      <c r="H11" s="56"/>
      <c r="J11" s="61"/>
    </row>
    <row r="12" spans="2:10" ht="30" customHeight="1">
      <c r="B12" s="70" t="s">
        <v>109</v>
      </c>
      <c r="C12" s="71" t="s">
        <v>145</v>
      </c>
      <c r="D12" s="72">
        <v>541550</v>
      </c>
      <c r="E12" s="72">
        <v>541550</v>
      </c>
      <c r="F12" s="73">
        <v>344217.5</v>
      </c>
      <c r="G12" s="69">
        <f t="shared" si="1"/>
        <v>63.561536330902037</v>
      </c>
      <c r="H12" s="56"/>
      <c r="J12" s="61"/>
    </row>
    <row r="13" spans="2:10" ht="30" customHeight="1">
      <c r="B13" s="70">
        <v>52</v>
      </c>
      <c r="C13" s="71" t="s">
        <v>153</v>
      </c>
      <c r="D13" s="72">
        <v>28754</v>
      </c>
      <c r="E13" s="72">
        <v>28754</v>
      </c>
      <c r="F13" s="73">
        <v>28754</v>
      </c>
      <c r="G13" s="69">
        <f t="shared" si="1"/>
        <v>100</v>
      </c>
      <c r="H13" s="56"/>
      <c r="J13" s="61"/>
    </row>
    <row r="14" spans="2:10" ht="11.25" customHeight="1">
      <c r="B14" s="70"/>
      <c r="C14" s="71"/>
      <c r="D14" s="72"/>
      <c r="E14" s="72"/>
      <c r="F14" s="73"/>
      <c r="G14" s="69"/>
      <c r="H14" s="56"/>
      <c r="J14" s="61"/>
    </row>
    <row r="15" spans="2:10" ht="30" customHeight="1">
      <c r="B15" s="70">
        <v>26</v>
      </c>
      <c r="C15" s="71" t="s">
        <v>147</v>
      </c>
      <c r="D15" s="68">
        <v>1706054</v>
      </c>
      <c r="E15" s="68">
        <v>1706054</v>
      </c>
      <c r="F15" s="69">
        <v>1375878.74</v>
      </c>
      <c r="G15" s="69">
        <f t="shared" si="1"/>
        <v>80.646845879438757</v>
      </c>
      <c r="H15" s="56"/>
      <c r="J15" s="61"/>
    </row>
    <row r="16" spans="2:10" ht="30" customHeight="1">
      <c r="B16" s="74">
        <v>2607</v>
      </c>
      <c r="C16" s="71" t="s">
        <v>148</v>
      </c>
      <c r="D16" s="68">
        <v>1706054</v>
      </c>
      <c r="E16" s="68">
        <v>1706054</v>
      </c>
      <c r="F16" s="69">
        <v>1375878.74</v>
      </c>
      <c r="G16" s="69">
        <f t="shared" si="1"/>
        <v>80.646845879438757</v>
      </c>
      <c r="H16" s="56"/>
      <c r="I16" s="56"/>
      <c r="J16" s="61"/>
    </row>
    <row r="17" spans="2:10" ht="30" customHeight="1">
      <c r="B17" s="75" t="s">
        <v>111</v>
      </c>
      <c r="C17" s="76" t="s">
        <v>112</v>
      </c>
      <c r="D17" s="69">
        <f>SUM(D18+D52+D67+D101)</f>
        <v>1706054</v>
      </c>
      <c r="E17" s="69">
        <f>SUM(E18+E52+E67+E101)</f>
        <v>1706054</v>
      </c>
      <c r="F17" s="69">
        <f>SUM(F18+F52+F67+F101)</f>
        <v>1375878.7399999998</v>
      </c>
      <c r="G17" s="69">
        <f t="shared" si="1"/>
        <v>80.646845879438729</v>
      </c>
      <c r="H17" s="56"/>
      <c r="I17" s="56"/>
      <c r="J17" s="61"/>
    </row>
    <row r="18" spans="2:10" ht="30" customHeight="1">
      <c r="B18" s="77" t="s">
        <v>107</v>
      </c>
      <c r="C18" s="76" t="s">
        <v>113</v>
      </c>
      <c r="D18" s="78">
        <f>SUM(D19+D25+D44+D46+D50)</f>
        <v>1059100</v>
      </c>
      <c r="E18" s="78">
        <f>SUM(E19+E25+E44+E46+E50)</f>
        <v>1059100</v>
      </c>
      <c r="F18" s="69">
        <f>SUM(F19+F25+F44+F46+F50)</f>
        <v>981061.22999999986</v>
      </c>
      <c r="G18" s="69">
        <f t="shared" si="1"/>
        <v>92.631595694457545</v>
      </c>
      <c r="H18" s="57"/>
      <c r="I18" s="57"/>
      <c r="J18" s="61"/>
    </row>
    <row r="19" spans="2:10">
      <c r="B19" s="79" t="s">
        <v>108</v>
      </c>
      <c r="C19" s="80" t="s">
        <v>5</v>
      </c>
      <c r="D19" s="81">
        <v>753260</v>
      </c>
      <c r="E19" s="81">
        <v>753260</v>
      </c>
      <c r="F19" s="81">
        <f>SUM(F20:F24)</f>
        <v>730611.2699999999</v>
      </c>
      <c r="G19" s="69">
        <f t="shared" si="1"/>
        <v>96.993238722353496</v>
      </c>
      <c r="H19" s="57"/>
      <c r="I19" s="57"/>
      <c r="J19" s="61"/>
    </row>
    <row r="20" spans="2:10">
      <c r="B20" s="82" t="s">
        <v>114</v>
      </c>
      <c r="C20" s="80" t="s">
        <v>27</v>
      </c>
      <c r="D20" s="83"/>
      <c r="E20" s="83"/>
      <c r="F20" s="84">
        <v>599767.61</v>
      </c>
      <c r="G20" s="69"/>
      <c r="H20" s="56"/>
      <c r="I20" s="58"/>
      <c r="J20" s="61"/>
    </row>
    <row r="21" spans="2:10">
      <c r="B21" s="82" t="s">
        <v>115</v>
      </c>
      <c r="C21" s="80" t="s">
        <v>71</v>
      </c>
      <c r="D21" s="85"/>
      <c r="E21" s="85"/>
      <c r="F21" s="86">
        <v>3738.12</v>
      </c>
      <c r="G21" s="69"/>
      <c r="H21" s="62"/>
      <c r="I21" s="58"/>
      <c r="J21" s="61"/>
    </row>
    <row r="22" spans="2:10">
      <c r="B22" s="82" t="s">
        <v>116</v>
      </c>
      <c r="C22" s="80" t="s">
        <v>58</v>
      </c>
      <c r="D22" s="85"/>
      <c r="E22" s="85"/>
      <c r="F22" s="86">
        <v>19939.37</v>
      </c>
      <c r="G22" s="69"/>
      <c r="H22" s="62"/>
      <c r="I22" s="58"/>
      <c r="J22" s="61"/>
    </row>
    <row r="23" spans="2:10">
      <c r="B23" s="82" t="s">
        <v>117</v>
      </c>
      <c r="C23" s="80" t="s">
        <v>72</v>
      </c>
      <c r="D23" s="85"/>
      <c r="E23" s="85"/>
      <c r="F23" s="86">
        <v>7248.57</v>
      </c>
      <c r="G23" s="69"/>
      <c r="H23" s="62"/>
      <c r="I23" s="58"/>
      <c r="J23" s="61"/>
    </row>
    <row r="24" spans="2:10">
      <c r="B24" s="82" t="s">
        <v>118</v>
      </c>
      <c r="C24" s="80" t="s">
        <v>60</v>
      </c>
      <c r="D24" s="85"/>
      <c r="E24" s="85"/>
      <c r="F24" s="86">
        <v>99917.6</v>
      </c>
      <c r="G24" s="69"/>
      <c r="H24" s="62"/>
      <c r="I24" s="58"/>
      <c r="J24" s="61"/>
    </row>
    <row r="25" spans="2:10">
      <c r="B25" s="79" t="s">
        <v>119</v>
      </c>
      <c r="C25" s="80" t="s">
        <v>11</v>
      </c>
      <c r="D25" s="81">
        <v>246340</v>
      </c>
      <c r="E25" s="81">
        <v>246340</v>
      </c>
      <c r="F25" s="81">
        <f>SUM(F26:F43)</f>
        <v>213926.26000000004</v>
      </c>
      <c r="G25" s="69">
        <f t="shared" si="1"/>
        <v>86.841868961597811</v>
      </c>
      <c r="H25" s="57"/>
      <c r="I25" s="57"/>
      <c r="J25" s="61"/>
    </row>
    <row r="26" spans="2:10">
      <c r="B26" s="82" t="s">
        <v>120</v>
      </c>
      <c r="C26" s="80" t="s">
        <v>29</v>
      </c>
      <c r="D26" s="85"/>
      <c r="E26" s="85" t="s">
        <v>110</v>
      </c>
      <c r="F26" s="86">
        <v>3907.05</v>
      </c>
      <c r="G26" s="69"/>
      <c r="H26" s="62"/>
      <c r="I26" s="58"/>
      <c r="J26" s="61"/>
    </row>
    <row r="27" spans="2:10">
      <c r="B27" s="82" t="s">
        <v>121</v>
      </c>
      <c r="C27" s="80" t="s">
        <v>61</v>
      </c>
      <c r="D27" s="85"/>
      <c r="E27" s="85" t="s">
        <v>110</v>
      </c>
      <c r="F27" s="86">
        <v>26846.45</v>
      </c>
      <c r="G27" s="69"/>
      <c r="H27" s="62"/>
      <c r="I27" s="58"/>
      <c r="J27" s="61"/>
    </row>
    <row r="28" spans="2:10">
      <c r="B28" s="82" t="s">
        <v>122</v>
      </c>
      <c r="C28" s="80" t="s">
        <v>123</v>
      </c>
      <c r="D28" s="85"/>
      <c r="E28" s="85" t="s">
        <v>110</v>
      </c>
      <c r="F28" s="86">
        <v>2000.55</v>
      </c>
      <c r="G28" s="69"/>
      <c r="H28" s="62"/>
      <c r="I28" s="58"/>
      <c r="J28" s="61"/>
    </row>
    <row r="29" spans="2:10">
      <c r="B29" s="82" t="s">
        <v>124</v>
      </c>
      <c r="C29" s="80" t="s">
        <v>74</v>
      </c>
      <c r="D29" s="85"/>
      <c r="E29" s="85" t="s">
        <v>110</v>
      </c>
      <c r="F29" s="86">
        <v>4042.48</v>
      </c>
      <c r="G29" s="69"/>
      <c r="H29" s="62"/>
      <c r="I29" s="58"/>
      <c r="J29" s="61"/>
    </row>
    <row r="30" spans="2:10">
      <c r="B30" s="82" t="s">
        <v>136</v>
      </c>
      <c r="C30" s="80" t="s">
        <v>75</v>
      </c>
      <c r="D30" s="85"/>
      <c r="E30" s="85"/>
      <c r="F30" s="86">
        <v>956.23</v>
      </c>
      <c r="G30" s="69"/>
      <c r="H30" s="62"/>
      <c r="I30" s="58"/>
      <c r="J30" s="61"/>
    </row>
    <row r="31" spans="2:10">
      <c r="B31" s="82" t="s">
        <v>140</v>
      </c>
      <c r="C31" s="80" t="s">
        <v>76</v>
      </c>
      <c r="D31" s="85"/>
      <c r="E31" s="85"/>
      <c r="F31" s="86">
        <v>5405.27</v>
      </c>
      <c r="G31" s="69"/>
      <c r="H31" s="62"/>
      <c r="I31" s="58"/>
      <c r="J31" s="61"/>
    </row>
    <row r="32" spans="2:10">
      <c r="B32" s="82" t="s">
        <v>125</v>
      </c>
      <c r="C32" s="80" t="s">
        <v>77</v>
      </c>
      <c r="D32" s="85"/>
      <c r="E32" s="85" t="s">
        <v>110</v>
      </c>
      <c r="F32" s="86">
        <v>2493.4899999999998</v>
      </c>
      <c r="G32" s="69"/>
      <c r="H32" s="62"/>
      <c r="I32" s="58"/>
      <c r="J32" s="61"/>
    </row>
    <row r="33" spans="2:10">
      <c r="B33" s="82" t="s">
        <v>126</v>
      </c>
      <c r="C33" s="80" t="s">
        <v>127</v>
      </c>
      <c r="D33" s="85"/>
      <c r="E33" s="85" t="s">
        <v>110</v>
      </c>
      <c r="F33" s="86">
        <v>6106.5</v>
      </c>
      <c r="G33" s="69"/>
      <c r="H33" s="62"/>
      <c r="I33" s="58"/>
      <c r="J33" s="61"/>
    </row>
    <row r="34" spans="2:10">
      <c r="B34" s="82" t="s">
        <v>128</v>
      </c>
      <c r="C34" s="80" t="s">
        <v>79</v>
      </c>
      <c r="D34" s="85"/>
      <c r="E34" s="85" t="s">
        <v>110</v>
      </c>
      <c r="F34" s="86">
        <v>5361.74</v>
      </c>
      <c r="G34" s="69"/>
      <c r="H34" s="62"/>
      <c r="I34" s="58"/>
      <c r="J34" s="61"/>
    </row>
    <row r="35" spans="2:10">
      <c r="B35" s="82" t="s">
        <v>137</v>
      </c>
      <c r="C35" s="80" t="s">
        <v>80</v>
      </c>
      <c r="D35" s="85"/>
      <c r="E35" s="85"/>
      <c r="F35" s="86">
        <v>122444.25</v>
      </c>
      <c r="G35" s="69"/>
      <c r="H35" s="62"/>
      <c r="I35" s="58"/>
      <c r="J35" s="61"/>
    </row>
    <row r="36" spans="2:10">
      <c r="B36" s="82">
        <v>3234</v>
      </c>
      <c r="C36" s="80" t="s">
        <v>89</v>
      </c>
      <c r="D36" s="85"/>
      <c r="E36" s="85"/>
      <c r="F36" s="86">
        <v>10601.7</v>
      </c>
      <c r="G36" s="69"/>
      <c r="H36" s="62"/>
      <c r="I36" s="58"/>
      <c r="J36" s="61"/>
    </row>
    <row r="37" spans="2:10">
      <c r="B37" s="82" t="s">
        <v>129</v>
      </c>
      <c r="C37" s="80" t="s">
        <v>64</v>
      </c>
      <c r="D37" s="85"/>
      <c r="E37" s="85" t="s">
        <v>110</v>
      </c>
      <c r="F37" s="86">
        <v>4210.0600000000004</v>
      </c>
      <c r="G37" s="69"/>
      <c r="H37" s="62"/>
      <c r="I37" s="58"/>
      <c r="J37" s="61"/>
    </row>
    <row r="38" spans="2:10">
      <c r="B38" s="82">
        <v>3236</v>
      </c>
      <c r="C38" s="80" t="s">
        <v>90</v>
      </c>
      <c r="D38" s="85"/>
      <c r="E38" s="85"/>
      <c r="F38" s="86">
        <v>1650</v>
      </c>
      <c r="G38" s="69"/>
      <c r="H38" s="62"/>
      <c r="I38" s="58"/>
      <c r="J38" s="61"/>
    </row>
    <row r="39" spans="2:10">
      <c r="B39" s="82" t="s">
        <v>130</v>
      </c>
      <c r="C39" s="80" t="s">
        <v>131</v>
      </c>
      <c r="D39" s="85"/>
      <c r="E39" s="85" t="s">
        <v>110</v>
      </c>
      <c r="F39" s="86">
        <v>10145.290000000001</v>
      </c>
      <c r="G39" s="69"/>
      <c r="H39" s="62"/>
      <c r="I39" s="58"/>
      <c r="J39" s="61"/>
    </row>
    <row r="40" spans="2:10">
      <c r="B40" s="82" t="s">
        <v>132</v>
      </c>
      <c r="C40" s="80" t="s">
        <v>65</v>
      </c>
      <c r="D40" s="85">
        <v>0</v>
      </c>
      <c r="E40" s="85" t="s">
        <v>110</v>
      </c>
      <c r="F40" s="86">
        <v>4396.8900000000003</v>
      </c>
      <c r="G40" s="69"/>
      <c r="H40" s="62"/>
      <c r="I40" s="58"/>
      <c r="J40" s="61"/>
    </row>
    <row r="41" spans="2:10">
      <c r="B41" s="82">
        <v>3239</v>
      </c>
      <c r="C41" s="80" t="s">
        <v>91</v>
      </c>
      <c r="D41" s="85"/>
      <c r="E41" s="85"/>
      <c r="F41" s="86">
        <v>1718.45</v>
      </c>
      <c r="G41" s="69"/>
      <c r="H41" s="62"/>
      <c r="I41" s="58"/>
      <c r="J41" s="61"/>
    </row>
    <row r="42" spans="2:10">
      <c r="B42" s="82">
        <v>3292</v>
      </c>
      <c r="C42" s="80" t="s">
        <v>92</v>
      </c>
      <c r="D42" s="85"/>
      <c r="E42" s="85"/>
      <c r="F42" s="86">
        <v>1508.31</v>
      </c>
      <c r="G42" s="69"/>
      <c r="H42" s="62"/>
      <c r="I42" s="58"/>
      <c r="J42" s="61"/>
    </row>
    <row r="43" spans="2:10">
      <c r="B43" s="82">
        <v>3293</v>
      </c>
      <c r="C43" s="80" t="s">
        <v>93</v>
      </c>
      <c r="D43" s="85"/>
      <c r="E43" s="85"/>
      <c r="F43" s="86">
        <v>131.55000000000001</v>
      </c>
      <c r="G43" s="69"/>
      <c r="H43" s="62"/>
      <c r="I43" s="58"/>
      <c r="J43" s="61"/>
    </row>
    <row r="44" spans="2:10">
      <c r="B44" s="79" t="s">
        <v>133</v>
      </c>
      <c r="C44" s="80" t="s">
        <v>7</v>
      </c>
      <c r="D44" s="85">
        <v>1000</v>
      </c>
      <c r="E44" s="85">
        <v>1000</v>
      </c>
      <c r="F44" s="69">
        <f>SUM(F45)</f>
        <v>0</v>
      </c>
      <c r="G44" s="69">
        <f t="shared" si="1"/>
        <v>0</v>
      </c>
      <c r="H44" s="63"/>
      <c r="I44" s="63"/>
      <c r="J44" s="61"/>
    </row>
    <row r="45" spans="2:10">
      <c r="B45" s="79">
        <v>4123</v>
      </c>
      <c r="C45" s="80" t="s">
        <v>97</v>
      </c>
      <c r="D45" s="85"/>
      <c r="E45" s="85"/>
      <c r="F45" s="84">
        <v>0</v>
      </c>
      <c r="G45" s="69"/>
      <c r="H45" s="63"/>
      <c r="I45" s="63"/>
      <c r="J45" s="61"/>
    </row>
    <row r="46" spans="2:10">
      <c r="B46" s="79" t="s">
        <v>134</v>
      </c>
      <c r="C46" s="80" t="s">
        <v>83</v>
      </c>
      <c r="D46" s="85">
        <v>42000</v>
      </c>
      <c r="E46" s="85">
        <v>42000</v>
      </c>
      <c r="F46" s="69">
        <f>SUM(F47:F49)</f>
        <v>35023.699999999997</v>
      </c>
      <c r="G46" s="69">
        <f t="shared" si="1"/>
        <v>83.389761904761897</v>
      </c>
      <c r="H46" s="63"/>
      <c r="I46" s="63"/>
      <c r="J46" s="61"/>
    </row>
    <row r="47" spans="2:10">
      <c r="B47" s="79">
        <v>4221</v>
      </c>
      <c r="C47" s="80" t="s">
        <v>85</v>
      </c>
      <c r="D47" s="85"/>
      <c r="E47" s="85"/>
      <c r="F47" s="84">
        <v>12934.2</v>
      </c>
      <c r="G47" s="69"/>
      <c r="H47" s="63"/>
      <c r="I47" s="63"/>
      <c r="J47" s="61"/>
    </row>
    <row r="48" spans="2:10">
      <c r="B48" s="79">
        <v>4223</v>
      </c>
      <c r="C48" s="80" t="s">
        <v>155</v>
      </c>
      <c r="D48" s="85"/>
      <c r="E48" s="85"/>
      <c r="F48" s="84">
        <v>20426.939999999999</v>
      </c>
      <c r="G48" s="69"/>
      <c r="H48" s="63"/>
      <c r="I48" s="63"/>
      <c r="J48" s="61"/>
    </row>
    <row r="49" spans="2:10">
      <c r="B49" s="79">
        <v>4227</v>
      </c>
      <c r="C49" s="80" t="s">
        <v>149</v>
      </c>
      <c r="D49" s="85"/>
      <c r="E49" s="85"/>
      <c r="F49" s="84">
        <v>1662.56</v>
      </c>
      <c r="G49" s="69"/>
      <c r="H49" s="63"/>
      <c r="I49" s="63"/>
      <c r="J49" s="61"/>
    </row>
    <row r="50" spans="2:10">
      <c r="B50" s="79" t="s">
        <v>135</v>
      </c>
      <c r="C50" s="80" t="s">
        <v>100</v>
      </c>
      <c r="D50" s="85">
        <v>16500</v>
      </c>
      <c r="E50" s="85">
        <v>16500</v>
      </c>
      <c r="F50" s="69">
        <f>SUM(F51)</f>
        <v>1500</v>
      </c>
      <c r="G50" s="69">
        <f t="shared" si="1"/>
        <v>9.0909090909090917</v>
      </c>
      <c r="H50" s="63"/>
      <c r="I50" s="63"/>
      <c r="J50" s="61"/>
    </row>
    <row r="51" spans="2:10">
      <c r="B51" s="79">
        <v>4511</v>
      </c>
      <c r="C51" s="80" t="s">
        <v>101</v>
      </c>
      <c r="D51" s="85"/>
      <c r="E51" s="85"/>
      <c r="F51" s="84">
        <v>1500</v>
      </c>
      <c r="G51" s="69"/>
      <c r="H51" s="63"/>
      <c r="I51" s="63"/>
      <c r="J51" s="61"/>
    </row>
    <row r="52" spans="2:10">
      <c r="B52" s="77" t="s">
        <v>108</v>
      </c>
      <c r="C52" s="76" t="s">
        <v>105</v>
      </c>
      <c r="D52" s="85">
        <v>76650</v>
      </c>
      <c r="E52" s="85">
        <v>76650</v>
      </c>
      <c r="F52" s="69">
        <f>F54+F64</f>
        <v>21846.010000000002</v>
      </c>
      <c r="G52" s="69">
        <f t="shared" si="1"/>
        <v>28.500991519895631</v>
      </c>
      <c r="H52" s="57"/>
      <c r="I52" s="57"/>
      <c r="J52" s="61"/>
    </row>
    <row r="53" spans="2:10">
      <c r="B53" s="79" t="s">
        <v>108</v>
      </c>
      <c r="C53" s="80" t="s">
        <v>5</v>
      </c>
      <c r="D53" s="85">
        <v>1200</v>
      </c>
      <c r="E53" s="85">
        <v>1200</v>
      </c>
      <c r="F53" s="84">
        <v>0</v>
      </c>
      <c r="G53" s="69">
        <f t="shared" si="1"/>
        <v>0</v>
      </c>
      <c r="H53" s="57"/>
      <c r="I53" s="57"/>
      <c r="J53" s="61"/>
    </row>
    <row r="54" spans="2:10">
      <c r="B54" s="79" t="s">
        <v>119</v>
      </c>
      <c r="C54" s="80" t="s">
        <v>11</v>
      </c>
      <c r="D54" s="85">
        <v>53800</v>
      </c>
      <c r="E54" s="85">
        <v>53800</v>
      </c>
      <c r="F54" s="69">
        <f>SUM(F55:F63)</f>
        <v>21194.760000000002</v>
      </c>
      <c r="G54" s="69">
        <f t="shared" si="1"/>
        <v>39.395464684014875</v>
      </c>
      <c r="H54" s="57"/>
      <c r="I54" s="57"/>
      <c r="J54" s="61"/>
    </row>
    <row r="55" spans="2:10">
      <c r="B55" s="82" t="s">
        <v>120</v>
      </c>
      <c r="C55" s="80" t="s">
        <v>29</v>
      </c>
      <c r="D55" s="85" t="s">
        <v>110</v>
      </c>
      <c r="E55" s="85" t="s">
        <v>110</v>
      </c>
      <c r="F55" s="86">
        <v>1639.95</v>
      </c>
      <c r="G55" s="69"/>
      <c r="H55" s="62"/>
      <c r="I55" s="58"/>
      <c r="J55" s="61"/>
    </row>
    <row r="56" spans="2:10">
      <c r="B56" s="82" t="s">
        <v>124</v>
      </c>
      <c r="C56" s="80" t="s">
        <v>74</v>
      </c>
      <c r="D56" s="85"/>
      <c r="E56" s="85"/>
      <c r="F56" s="86">
        <v>117.16</v>
      </c>
      <c r="G56" s="69"/>
      <c r="H56" s="62"/>
      <c r="I56" s="58"/>
      <c r="J56" s="61"/>
    </row>
    <row r="57" spans="2:10">
      <c r="B57" s="82" t="s">
        <v>136</v>
      </c>
      <c r="C57" s="80" t="s">
        <v>75</v>
      </c>
      <c r="D57" s="85" t="s">
        <v>110</v>
      </c>
      <c r="E57" s="85" t="s">
        <v>110</v>
      </c>
      <c r="F57" s="86">
        <v>679.02</v>
      </c>
      <c r="G57" s="69"/>
      <c r="H57" s="62"/>
      <c r="I57" s="58"/>
      <c r="J57" s="61"/>
    </row>
    <row r="58" spans="2:10">
      <c r="B58" s="82" t="s">
        <v>125</v>
      </c>
      <c r="C58" s="80" t="s">
        <v>77</v>
      </c>
      <c r="D58" s="85" t="s">
        <v>110</v>
      </c>
      <c r="E58" s="85" t="s">
        <v>110</v>
      </c>
      <c r="F58" s="86">
        <v>2612.9</v>
      </c>
      <c r="G58" s="69"/>
      <c r="H58" s="62"/>
      <c r="I58" s="58"/>
      <c r="J58" s="61"/>
    </row>
    <row r="59" spans="2:10">
      <c r="B59" s="82" t="s">
        <v>126</v>
      </c>
      <c r="C59" s="80" t="s">
        <v>127</v>
      </c>
      <c r="D59" s="85"/>
      <c r="E59" s="85"/>
      <c r="F59" s="86">
        <v>3494.09</v>
      </c>
      <c r="G59" s="69"/>
      <c r="H59" s="62"/>
      <c r="I59" s="58"/>
      <c r="J59" s="61"/>
    </row>
    <row r="60" spans="2:10">
      <c r="B60" s="82">
        <v>3227</v>
      </c>
      <c r="C60" s="126" t="s">
        <v>87</v>
      </c>
      <c r="D60" s="85"/>
      <c r="E60" s="85"/>
      <c r="F60" s="86">
        <v>749.7</v>
      </c>
      <c r="G60" s="69"/>
      <c r="H60" s="62"/>
      <c r="I60" s="58"/>
      <c r="J60" s="61"/>
    </row>
    <row r="61" spans="2:10">
      <c r="B61" s="82">
        <v>3231</v>
      </c>
      <c r="C61" s="126" t="s">
        <v>173</v>
      </c>
      <c r="D61" s="85"/>
      <c r="E61" s="85"/>
      <c r="F61" s="86">
        <v>12.99</v>
      </c>
      <c r="G61" s="69"/>
      <c r="H61" s="62"/>
      <c r="I61" s="58"/>
      <c r="J61" s="61"/>
    </row>
    <row r="62" spans="2:10">
      <c r="B62" s="82" t="s">
        <v>137</v>
      </c>
      <c r="C62" s="126" t="s">
        <v>174</v>
      </c>
      <c r="D62" s="85" t="s">
        <v>110</v>
      </c>
      <c r="E62" s="85" t="s">
        <v>110</v>
      </c>
      <c r="F62" s="86">
        <v>9409.99</v>
      </c>
      <c r="G62" s="69"/>
      <c r="H62" s="62"/>
      <c r="I62" s="58"/>
      <c r="J62" s="61"/>
    </row>
    <row r="63" spans="2:10">
      <c r="B63" s="82">
        <v>3239</v>
      </c>
      <c r="C63" s="80" t="s">
        <v>91</v>
      </c>
      <c r="D63" s="85"/>
      <c r="E63" s="85"/>
      <c r="F63" s="86">
        <v>2478.96</v>
      </c>
      <c r="G63" s="69"/>
      <c r="H63" s="62"/>
      <c r="I63" s="58"/>
      <c r="J63" s="61"/>
    </row>
    <row r="64" spans="2:10">
      <c r="B64" s="79" t="s">
        <v>134</v>
      </c>
      <c r="C64" s="80" t="s">
        <v>83</v>
      </c>
      <c r="D64" s="85">
        <v>21650</v>
      </c>
      <c r="E64" s="85">
        <v>21650</v>
      </c>
      <c r="F64" s="69">
        <f>SUM(F65:F66)</f>
        <v>651.25</v>
      </c>
      <c r="G64" s="69">
        <f t="shared" si="1"/>
        <v>3.0080831408775981</v>
      </c>
      <c r="H64" s="57"/>
      <c r="I64" s="57"/>
      <c r="J64" s="61"/>
    </row>
    <row r="65" spans="2:10">
      <c r="B65" s="79">
        <v>4223</v>
      </c>
      <c r="C65" s="80" t="s">
        <v>166</v>
      </c>
      <c r="D65" s="85"/>
      <c r="E65" s="85"/>
      <c r="F65" s="84">
        <v>411.25</v>
      </c>
      <c r="G65" s="69"/>
      <c r="H65" s="57"/>
      <c r="I65" s="57"/>
      <c r="J65" s="61"/>
    </row>
    <row r="66" spans="2:10">
      <c r="B66" s="82" t="s">
        <v>138</v>
      </c>
      <c r="C66" s="80" t="s">
        <v>139</v>
      </c>
      <c r="D66" s="85" t="s">
        <v>110</v>
      </c>
      <c r="E66" s="85" t="s">
        <v>110</v>
      </c>
      <c r="F66" s="86">
        <v>240</v>
      </c>
      <c r="G66" s="69"/>
      <c r="H66" s="62"/>
      <c r="I66" s="58"/>
      <c r="J66" s="61"/>
    </row>
    <row r="67" spans="2:10">
      <c r="B67" s="77" t="s">
        <v>109</v>
      </c>
      <c r="C67" s="76" t="s">
        <v>145</v>
      </c>
      <c r="D67" s="81">
        <v>541550</v>
      </c>
      <c r="E67" s="81">
        <v>541550</v>
      </c>
      <c r="F67" s="69">
        <f>F71+F94+F68</f>
        <v>344217.5</v>
      </c>
      <c r="G67" s="69">
        <f t="shared" si="1"/>
        <v>63.561536330902037</v>
      </c>
      <c r="H67" s="57"/>
      <c r="I67" s="57"/>
      <c r="J67" s="61"/>
    </row>
    <row r="68" spans="2:10">
      <c r="B68" s="79" t="s">
        <v>108</v>
      </c>
      <c r="C68" s="80" t="s">
        <v>5</v>
      </c>
      <c r="D68" s="85">
        <v>4650</v>
      </c>
      <c r="E68" s="85">
        <v>4650</v>
      </c>
      <c r="F68" s="69">
        <f>SUM(F69:F70)</f>
        <v>3119.6</v>
      </c>
      <c r="G68" s="69">
        <f t="shared" si="1"/>
        <v>67.088172043010758</v>
      </c>
      <c r="H68" s="57"/>
      <c r="I68" s="57"/>
      <c r="J68" s="61"/>
    </row>
    <row r="69" spans="2:10">
      <c r="B69" s="79">
        <v>3113</v>
      </c>
      <c r="C69" s="80" t="s">
        <v>71</v>
      </c>
      <c r="D69" s="85"/>
      <c r="E69" s="85"/>
      <c r="F69" s="84">
        <v>2677.77</v>
      </c>
      <c r="G69" s="69"/>
      <c r="H69" s="57"/>
      <c r="I69" s="57"/>
      <c r="J69" s="61"/>
    </row>
    <row r="70" spans="2:10">
      <c r="B70" s="79">
        <v>3132</v>
      </c>
      <c r="C70" s="80" t="s">
        <v>60</v>
      </c>
      <c r="D70" s="85"/>
      <c r="E70" s="85"/>
      <c r="F70" s="84">
        <v>441.83</v>
      </c>
      <c r="G70" s="69"/>
      <c r="H70" s="57"/>
      <c r="I70" s="57"/>
      <c r="J70" s="61"/>
    </row>
    <row r="71" spans="2:10">
      <c r="B71" s="79" t="s">
        <v>119</v>
      </c>
      <c r="C71" s="80" t="s">
        <v>11</v>
      </c>
      <c r="D71" s="85">
        <v>401300</v>
      </c>
      <c r="E71" s="85">
        <v>401300</v>
      </c>
      <c r="F71" s="69">
        <f>SUM(F72:F91)</f>
        <v>307619.46000000002</v>
      </c>
      <c r="G71" s="69">
        <f t="shared" si="1"/>
        <v>76.655733864938952</v>
      </c>
      <c r="H71" s="57"/>
      <c r="I71" s="57"/>
      <c r="J71" s="61"/>
    </row>
    <row r="72" spans="2:10">
      <c r="B72" s="82" t="s">
        <v>120</v>
      </c>
      <c r="C72" s="80" t="s">
        <v>29</v>
      </c>
      <c r="D72" s="85" t="s">
        <v>110</v>
      </c>
      <c r="E72" s="85" t="s">
        <v>110</v>
      </c>
      <c r="F72" s="86">
        <v>4604.43</v>
      </c>
      <c r="G72" s="69"/>
      <c r="H72" s="62"/>
      <c r="I72" s="58"/>
      <c r="J72" s="61"/>
    </row>
    <row r="73" spans="2:10">
      <c r="B73" s="82" t="s">
        <v>122</v>
      </c>
      <c r="C73" s="80" t="s">
        <v>123</v>
      </c>
      <c r="D73" s="85"/>
      <c r="E73" s="85"/>
      <c r="F73" s="86">
        <v>1953.13</v>
      </c>
      <c r="G73" s="69"/>
      <c r="H73" s="62"/>
      <c r="I73" s="58"/>
      <c r="J73" s="61"/>
    </row>
    <row r="74" spans="2:10">
      <c r="B74" s="82" t="s">
        <v>124</v>
      </c>
      <c r="C74" s="80" t="s">
        <v>74</v>
      </c>
      <c r="D74" s="85" t="s">
        <v>110</v>
      </c>
      <c r="E74" s="85" t="s">
        <v>110</v>
      </c>
      <c r="F74" s="86">
        <v>1988.37</v>
      </c>
      <c r="G74" s="69"/>
      <c r="H74" s="62"/>
      <c r="I74" s="58"/>
      <c r="J74" s="61"/>
    </row>
    <row r="75" spans="2:10">
      <c r="B75" s="82" t="s">
        <v>136</v>
      </c>
      <c r="C75" s="80" t="s">
        <v>75</v>
      </c>
      <c r="D75" s="85" t="s">
        <v>110</v>
      </c>
      <c r="E75" s="85" t="s">
        <v>110</v>
      </c>
      <c r="F75" s="86">
        <v>860.82</v>
      </c>
      <c r="G75" s="69"/>
      <c r="H75" s="62"/>
      <c r="I75" s="58"/>
      <c r="J75" s="61"/>
    </row>
    <row r="76" spans="2:10">
      <c r="B76" s="82" t="s">
        <v>140</v>
      </c>
      <c r="C76" s="80" t="s">
        <v>76</v>
      </c>
      <c r="D76" s="85" t="s">
        <v>110</v>
      </c>
      <c r="E76" s="85" t="s">
        <v>110</v>
      </c>
      <c r="F76" s="86">
        <v>1134.6600000000001</v>
      </c>
      <c r="G76" s="69"/>
      <c r="H76" s="62"/>
      <c r="I76" s="58"/>
      <c r="J76" s="61"/>
    </row>
    <row r="77" spans="2:10">
      <c r="B77" s="82" t="s">
        <v>125</v>
      </c>
      <c r="C77" s="80" t="s">
        <v>77</v>
      </c>
      <c r="D77" s="85" t="s">
        <v>110</v>
      </c>
      <c r="E77" s="85" t="s">
        <v>110</v>
      </c>
      <c r="F77" s="86">
        <v>1837.01</v>
      </c>
      <c r="G77" s="69"/>
      <c r="H77" s="62"/>
      <c r="I77" s="58"/>
      <c r="J77" s="61"/>
    </row>
    <row r="78" spans="2:10">
      <c r="B78" s="82" t="s">
        <v>126</v>
      </c>
      <c r="C78" s="80" t="s">
        <v>127</v>
      </c>
      <c r="D78" s="85" t="s">
        <v>110</v>
      </c>
      <c r="E78" s="85" t="s">
        <v>110</v>
      </c>
      <c r="F78" s="86">
        <v>2942.2</v>
      </c>
      <c r="G78" s="69"/>
      <c r="H78" s="62"/>
      <c r="I78" s="58"/>
      <c r="J78" s="61"/>
    </row>
    <row r="79" spans="2:10">
      <c r="B79" s="82">
        <v>3227</v>
      </c>
      <c r="C79" s="80" t="s">
        <v>87</v>
      </c>
      <c r="D79" s="85"/>
      <c r="E79" s="85"/>
      <c r="F79" s="86">
        <v>43046.51</v>
      </c>
      <c r="G79" s="69"/>
      <c r="H79" s="62"/>
      <c r="I79" s="58"/>
      <c r="J79" s="61"/>
    </row>
    <row r="80" spans="2:10">
      <c r="B80" s="82" t="s">
        <v>128</v>
      </c>
      <c r="C80" s="80" t="s">
        <v>79</v>
      </c>
      <c r="D80" s="85" t="s">
        <v>110</v>
      </c>
      <c r="E80" s="85" t="s">
        <v>110</v>
      </c>
      <c r="F80" s="86">
        <v>559.51</v>
      </c>
      <c r="G80" s="69"/>
      <c r="H80" s="62"/>
      <c r="I80" s="58"/>
      <c r="J80" s="61"/>
    </row>
    <row r="81" spans="2:10">
      <c r="B81" s="82" t="s">
        <v>137</v>
      </c>
      <c r="C81" s="80" t="s">
        <v>80</v>
      </c>
      <c r="D81" s="85" t="s">
        <v>110</v>
      </c>
      <c r="E81" s="85" t="s">
        <v>110</v>
      </c>
      <c r="F81" s="86">
        <v>8206.26</v>
      </c>
      <c r="G81" s="69"/>
      <c r="H81" s="62"/>
      <c r="I81" s="58"/>
      <c r="J81" s="61"/>
    </row>
    <row r="82" spans="2:10">
      <c r="B82" s="82">
        <v>3233</v>
      </c>
      <c r="C82" s="80" t="s">
        <v>88</v>
      </c>
      <c r="D82" s="85"/>
      <c r="E82" s="85"/>
      <c r="F82" s="86">
        <v>3236.76</v>
      </c>
      <c r="G82" s="69"/>
      <c r="H82" s="62"/>
      <c r="I82" s="58"/>
      <c r="J82" s="61"/>
    </row>
    <row r="83" spans="2:10">
      <c r="B83" s="82">
        <v>3235</v>
      </c>
      <c r="C83" s="80" t="s">
        <v>64</v>
      </c>
      <c r="D83" s="85"/>
      <c r="E83" s="85"/>
      <c r="F83" s="86">
        <v>11682.98</v>
      </c>
      <c r="G83" s="69"/>
      <c r="H83" s="62"/>
      <c r="I83" s="58"/>
      <c r="J83" s="61"/>
    </row>
    <row r="84" spans="2:10">
      <c r="B84" s="82">
        <v>3236</v>
      </c>
      <c r="C84" s="80" t="s">
        <v>90</v>
      </c>
      <c r="D84" s="85"/>
      <c r="E84" s="85"/>
      <c r="F84" s="86">
        <v>80.64</v>
      </c>
      <c r="G84" s="69"/>
      <c r="H84" s="62"/>
      <c r="I84" s="58"/>
      <c r="J84" s="61"/>
    </row>
    <row r="85" spans="2:10">
      <c r="B85" s="82" t="s">
        <v>130</v>
      </c>
      <c r="C85" s="80" t="s">
        <v>131</v>
      </c>
      <c r="D85" s="85" t="s">
        <v>110</v>
      </c>
      <c r="E85" s="85" t="s">
        <v>110</v>
      </c>
      <c r="F85" s="86">
        <v>210962.13</v>
      </c>
      <c r="G85" s="69"/>
      <c r="H85" s="62"/>
      <c r="I85" s="58"/>
      <c r="J85" s="61"/>
    </row>
    <row r="86" spans="2:10">
      <c r="B86" s="82">
        <v>3238</v>
      </c>
      <c r="C86" s="80" t="s">
        <v>65</v>
      </c>
      <c r="D86" s="85"/>
      <c r="E86" s="85"/>
      <c r="F86" s="86">
        <v>1310</v>
      </c>
      <c r="G86" s="69"/>
      <c r="H86" s="62"/>
      <c r="I86" s="58"/>
      <c r="J86" s="61"/>
    </row>
    <row r="87" spans="2:10">
      <c r="B87" s="82">
        <v>3239</v>
      </c>
      <c r="C87" s="80" t="s">
        <v>91</v>
      </c>
      <c r="D87" s="85"/>
      <c r="E87" s="85"/>
      <c r="F87" s="86">
        <v>2636</v>
      </c>
      <c r="G87" s="69"/>
      <c r="H87" s="62"/>
      <c r="I87" s="58"/>
      <c r="J87" s="61"/>
    </row>
    <row r="88" spans="2:10">
      <c r="B88" s="82">
        <v>3241</v>
      </c>
      <c r="C88" s="80" t="s">
        <v>175</v>
      </c>
      <c r="D88" s="85"/>
      <c r="E88" s="85"/>
      <c r="F88" s="86">
        <v>5636.3</v>
      </c>
      <c r="G88" s="69"/>
      <c r="H88" s="62"/>
      <c r="I88" s="58"/>
      <c r="J88" s="61"/>
    </row>
    <row r="89" spans="2:10">
      <c r="B89" s="82">
        <v>3293</v>
      </c>
      <c r="C89" s="80" t="s">
        <v>93</v>
      </c>
      <c r="D89" s="85"/>
      <c r="E89" s="85"/>
      <c r="F89" s="86">
        <v>2196.2800000000002</v>
      </c>
      <c r="G89" s="69"/>
      <c r="H89" s="62"/>
      <c r="I89" s="58"/>
      <c r="J89" s="61"/>
    </row>
    <row r="90" spans="2:10">
      <c r="B90" s="82" t="s">
        <v>141</v>
      </c>
      <c r="C90" s="80" t="s">
        <v>142</v>
      </c>
      <c r="D90" s="85" t="s">
        <v>110</v>
      </c>
      <c r="E90" s="85" t="s">
        <v>110</v>
      </c>
      <c r="F90" s="86">
        <v>2223.98</v>
      </c>
      <c r="G90" s="69"/>
      <c r="H90" s="62"/>
      <c r="I90" s="58"/>
      <c r="J90" s="61"/>
    </row>
    <row r="91" spans="2:10">
      <c r="B91" s="82">
        <v>3295</v>
      </c>
      <c r="C91" s="80" t="s">
        <v>167</v>
      </c>
      <c r="D91" s="85"/>
      <c r="E91" s="85"/>
      <c r="F91" s="86">
        <v>521.49</v>
      </c>
      <c r="G91" s="69"/>
      <c r="H91" s="62"/>
      <c r="I91" s="58"/>
      <c r="J91" s="61"/>
    </row>
    <row r="92" spans="2:10">
      <c r="B92" s="79" t="s">
        <v>143</v>
      </c>
      <c r="C92" s="80" t="s">
        <v>96</v>
      </c>
      <c r="D92" s="85">
        <v>150</v>
      </c>
      <c r="E92" s="85">
        <v>150</v>
      </c>
      <c r="F92" s="84"/>
      <c r="G92" s="69">
        <f t="shared" si="1"/>
        <v>0</v>
      </c>
      <c r="H92" s="63"/>
      <c r="I92" s="63"/>
      <c r="J92" s="61"/>
    </row>
    <row r="93" spans="2:10">
      <c r="B93" s="79" t="s">
        <v>133</v>
      </c>
      <c r="C93" s="80" t="s">
        <v>7</v>
      </c>
      <c r="D93" s="85">
        <v>1500</v>
      </c>
      <c r="E93" s="85">
        <v>1500</v>
      </c>
      <c r="F93" s="84"/>
      <c r="G93" s="69">
        <f t="shared" si="1"/>
        <v>0</v>
      </c>
      <c r="H93" s="63"/>
      <c r="I93" s="63"/>
      <c r="J93" s="61"/>
    </row>
    <row r="94" spans="2:10">
      <c r="B94" s="79" t="s">
        <v>134</v>
      </c>
      <c r="C94" s="80" t="s">
        <v>83</v>
      </c>
      <c r="D94" s="85">
        <v>133950</v>
      </c>
      <c r="E94" s="85">
        <v>133950</v>
      </c>
      <c r="F94" s="69">
        <f>SUM(F95:F98)</f>
        <v>33478.44</v>
      </c>
      <c r="G94" s="69">
        <f t="shared" si="1"/>
        <v>24.99323628219485</v>
      </c>
      <c r="H94" s="57"/>
      <c r="I94" s="57"/>
      <c r="J94" s="61"/>
    </row>
    <row r="95" spans="2:10">
      <c r="B95" s="82" t="s">
        <v>144</v>
      </c>
      <c r="C95" s="80" t="s">
        <v>85</v>
      </c>
      <c r="D95" s="85" t="s">
        <v>110</v>
      </c>
      <c r="E95" s="85" t="s">
        <v>110</v>
      </c>
      <c r="F95" s="86">
        <v>6150</v>
      </c>
      <c r="G95" s="69"/>
      <c r="H95" s="57"/>
      <c r="I95" s="57"/>
      <c r="J95" s="61"/>
    </row>
    <row r="96" spans="2:10">
      <c r="B96" s="82">
        <v>4222</v>
      </c>
      <c r="C96" s="80" t="s">
        <v>98</v>
      </c>
      <c r="D96" s="85"/>
      <c r="E96" s="85"/>
      <c r="F96" s="86">
        <v>4846</v>
      </c>
      <c r="G96" s="69"/>
      <c r="H96" s="57"/>
      <c r="I96" s="57"/>
      <c r="J96" s="61"/>
    </row>
    <row r="97" spans="2:10">
      <c r="B97" s="82" t="s">
        <v>157</v>
      </c>
      <c r="C97" s="80" t="s">
        <v>155</v>
      </c>
      <c r="D97" s="85"/>
      <c r="E97" s="85"/>
      <c r="F97" s="84">
        <v>20483.43</v>
      </c>
      <c r="G97" s="69"/>
      <c r="H97" s="57"/>
      <c r="I97" s="57"/>
      <c r="J97" s="61"/>
    </row>
    <row r="98" spans="2:10">
      <c r="B98" s="79">
        <v>4227</v>
      </c>
      <c r="C98" s="80" t="s">
        <v>149</v>
      </c>
      <c r="D98" s="85"/>
      <c r="E98" s="85"/>
      <c r="F98" s="84">
        <v>1999.01</v>
      </c>
      <c r="G98" s="69"/>
      <c r="H98" s="57"/>
      <c r="I98" s="57"/>
      <c r="J98" s="61"/>
    </row>
    <row r="99" spans="2:10">
      <c r="B99" s="79">
        <v>45</v>
      </c>
      <c r="C99" s="80" t="s">
        <v>165</v>
      </c>
      <c r="D99" s="85"/>
      <c r="E99" s="85"/>
      <c r="F99" s="84"/>
      <c r="G99" s="69"/>
      <c r="H99" s="57"/>
      <c r="I99" s="57"/>
      <c r="J99" s="61"/>
    </row>
    <row r="100" spans="2:10">
      <c r="B100" s="79">
        <v>4511</v>
      </c>
      <c r="C100" s="80" t="s">
        <v>101</v>
      </c>
      <c r="D100" s="85"/>
      <c r="E100" s="85"/>
      <c r="F100" s="84"/>
      <c r="G100" s="69"/>
      <c r="H100" s="57"/>
      <c r="I100" s="57"/>
      <c r="J100" s="61"/>
    </row>
    <row r="101" spans="2:10">
      <c r="B101" s="94">
        <v>52</v>
      </c>
      <c r="C101" s="76" t="s">
        <v>154</v>
      </c>
      <c r="D101" s="81">
        <v>28754</v>
      </c>
      <c r="E101" s="81">
        <v>28754</v>
      </c>
      <c r="F101" s="69">
        <v>28754</v>
      </c>
      <c r="G101" s="69">
        <f t="shared" ref="G101:G102" si="2">F101/E101*100</f>
        <v>100</v>
      </c>
      <c r="H101" s="57"/>
      <c r="I101" s="57"/>
      <c r="J101" s="61"/>
    </row>
    <row r="102" spans="2:10">
      <c r="B102" s="79" t="s">
        <v>119</v>
      </c>
      <c r="C102" s="80" t="s">
        <v>11</v>
      </c>
      <c r="D102" s="85">
        <v>28754</v>
      </c>
      <c r="E102" s="85">
        <v>28754</v>
      </c>
      <c r="F102" s="86">
        <v>28754</v>
      </c>
      <c r="G102" s="69">
        <f t="shared" si="2"/>
        <v>100</v>
      </c>
      <c r="H102" s="57"/>
      <c r="I102" s="57"/>
      <c r="J102" s="61"/>
    </row>
    <row r="103" spans="2:10">
      <c r="B103" s="79">
        <v>3227</v>
      </c>
      <c r="C103" s="80" t="s">
        <v>87</v>
      </c>
      <c r="D103" s="85">
        <v>0</v>
      </c>
      <c r="E103" s="85">
        <v>0</v>
      </c>
      <c r="F103" s="86">
        <v>28754</v>
      </c>
      <c r="G103" s="69"/>
      <c r="H103" s="62"/>
      <c r="I103" s="58"/>
      <c r="J103" s="61"/>
    </row>
    <row r="104" spans="2:10">
      <c r="B104" s="127"/>
      <c r="C104" s="126"/>
      <c r="D104" s="128"/>
      <c r="E104" s="128"/>
      <c r="F104" s="62"/>
      <c r="G104" s="56"/>
      <c r="H104" s="62"/>
      <c r="I104" s="58"/>
      <c r="J104" s="61"/>
    </row>
    <row r="105" spans="2:10">
      <c r="B105" s="61"/>
      <c r="C105" s="61"/>
      <c r="D105" s="64"/>
      <c r="E105" s="64"/>
      <c r="F105" s="64"/>
      <c r="G105" s="64"/>
      <c r="H105" s="61"/>
      <c r="I105" s="61"/>
      <c r="J105" s="61"/>
    </row>
    <row r="106" spans="2:10">
      <c r="B106" s="61"/>
      <c r="C106" s="61"/>
      <c r="D106" s="61"/>
      <c r="E106" s="61"/>
      <c r="F106" s="61"/>
      <c r="G106" s="61"/>
      <c r="H106" s="61"/>
      <c r="I106" s="61"/>
      <c r="J106" s="61"/>
    </row>
  </sheetData>
  <mergeCells count="2">
    <mergeCell ref="B4:G4"/>
    <mergeCell ref="B2:G2"/>
  </mergeCells>
  <phoneticPr fontId="31" type="noConversion"/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</vt:i4>
      </vt:variant>
    </vt:vector>
  </HeadingPairs>
  <TitlesOfParts>
    <vt:vector size="7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POSEBNI DIO</vt:lpstr>
      <vt:lpstr>' Račun prihoda i rashoda'!Podrucje_ispisa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Snježana Žabec</cp:lastModifiedBy>
  <cp:lastPrinted>2026-03-30T10:29:24Z</cp:lastPrinted>
  <dcterms:created xsi:type="dcterms:W3CDTF">2022-08-12T12:51:27Z</dcterms:created>
  <dcterms:modified xsi:type="dcterms:W3CDTF">2026-03-31T05:19:54Z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